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2995" windowHeight="11820"/>
  </bookViews>
  <sheets>
    <sheet name="04.10.2022" sheetId="4" r:id="rId1"/>
  </sheets>
  <calcPr calcId="144525"/>
</workbook>
</file>

<file path=xl/calcChain.xml><?xml version="1.0" encoding="utf-8"?>
<calcChain xmlns="http://schemas.openxmlformats.org/spreadsheetml/2006/main">
  <c r="AO13" i="4" l="1"/>
  <c r="AP13" i="4" s="1"/>
  <c r="AQ13" i="4"/>
  <c r="AX13" i="4"/>
  <c r="AO14" i="4"/>
  <c r="AP14" i="4" s="1"/>
  <c r="AQ14" i="4"/>
  <c r="AX14" i="4"/>
  <c r="AL16" i="4"/>
  <c r="AO16" i="4"/>
  <c r="AP16" i="4" s="1"/>
  <c r="AQ18" i="4"/>
  <c r="AO20" i="4"/>
  <c r="AP20" i="4" s="1"/>
  <c r="AQ20" i="4"/>
  <c r="AO22" i="4"/>
  <c r="AP22" i="4" s="1"/>
  <c r="AO24" i="4"/>
  <c r="AP24" i="4" s="1"/>
  <c r="AQ24" i="4"/>
  <c r="AO26" i="4"/>
  <c r="AP26" i="4" s="1"/>
  <c r="AO28" i="4"/>
  <c r="AP28" i="4" s="1"/>
  <c r="AQ28" i="4"/>
  <c r="AZ28" i="4"/>
  <c r="AH30" i="4"/>
  <c r="AO30" i="4"/>
  <c r="AP30" i="4" s="1"/>
  <c r="AO31" i="4"/>
  <c r="AP31" i="4" s="1"/>
  <c r="AG32" i="4"/>
  <c r="AL32" i="4"/>
  <c r="AO32" i="4"/>
  <c r="AP32" i="4" s="1"/>
  <c r="AQ32" i="4"/>
  <c r="AG33" i="4"/>
  <c r="AO33" i="4"/>
  <c r="AP33" i="4" s="1"/>
  <c r="AQ33" i="4"/>
  <c r="AG34" i="4"/>
  <c r="AL34" i="4"/>
  <c r="AM34" i="4"/>
  <c r="AO34" i="4"/>
  <c r="AP34" i="4" s="1"/>
  <c r="AO35" i="4"/>
  <c r="AP35" i="4" s="1"/>
  <c r="AO36" i="4"/>
  <c r="AP36" i="4" s="1"/>
  <c r="AQ36" i="4"/>
  <c r="AX36" i="4"/>
  <c r="AG37" i="4"/>
  <c r="AL37" i="4"/>
  <c r="AO37" i="4"/>
  <c r="AP37" i="4" s="1"/>
  <c r="AO38" i="4"/>
  <c r="AP38" i="4" s="1"/>
  <c r="AG39" i="4"/>
  <c r="AO39" i="4"/>
  <c r="AP39" i="4" s="1"/>
  <c r="AO40" i="4"/>
  <c r="AP40" i="4" s="1"/>
  <c r="AO41" i="4"/>
  <c r="AP41" i="4" s="1"/>
  <c r="AQ41" i="4"/>
  <c r="AZ41" i="4"/>
  <c r="AO42" i="4"/>
  <c r="AP42" i="4" s="1"/>
  <c r="AQ42" i="4"/>
  <c r="AO43" i="4"/>
  <c r="AP43" i="4" s="1"/>
  <c r="AQ43" i="4"/>
  <c r="AO44" i="4"/>
  <c r="AP44" i="4" s="1"/>
  <c r="AG45" i="4"/>
  <c r="AO45" i="4"/>
  <c r="AP45" i="4" s="1"/>
  <c r="AO46" i="4"/>
  <c r="AP46" i="4" s="1"/>
  <c r="AO47" i="4"/>
  <c r="AP47" i="4" s="1"/>
  <c r="AG48" i="4"/>
  <c r="AO48" i="4"/>
  <c r="AP48" i="4" s="1"/>
  <c r="AQ48" i="4"/>
  <c r="AO49" i="4"/>
  <c r="AP49" i="4" s="1"/>
  <c r="AQ49" i="4"/>
  <c r="AO50" i="4"/>
  <c r="AP50" i="4" s="1"/>
  <c r="AQ50" i="4"/>
  <c r="AZ50" i="4"/>
  <c r="AL51" i="4"/>
  <c r="AO51" i="4"/>
  <c r="AP51" i="4" s="1"/>
  <c r="AL52" i="4"/>
  <c r="AO52" i="4"/>
  <c r="AP52" i="4" s="1"/>
  <c r="AG53" i="4"/>
  <c r="AO53" i="4"/>
  <c r="AP53" i="4" s="1"/>
  <c r="AG54" i="4"/>
  <c r="AH54" i="4"/>
  <c r="AL54" i="4"/>
  <c r="AO54" i="4"/>
  <c r="AP54" i="4" s="1"/>
  <c r="AQ54" i="4"/>
  <c r="AO55" i="4"/>
  <c r="AP55" i="4" s="1"/>
  <c r="AQ55" i="4"/>
  <c r="AG56" i="4"/>
  <c r="AL56" i="4"/>
  <c r="AO56" i="4"/>
  <c r="AP56" i="4" s="1"/>
  <c r="AQ56" i="4"/>
  <c r="AL57" i="4"/>
  <c r="AO57" i="4"/>
  <c r="AP57" i="4" s="1"/>
  <c r="AQ57" i="4"/>
  <c r="AG58" i="4"/>
  <c r="AL58" i="4"/>
  <c r="AO58" i="4"/>
  <c r="AP58" i="4" s="1"/>
  <c r="AQ58" i="4"/>
  <c r="AO59" i="4"/>
  <c r="AP59" i="4" s="1"/>
  <c r="AL60" i="4"/>
  <c r="AO60" i="4"/>
  <c r="AP60" i="4" s="1"/>
  <c r="AO61" i="4"/>
  <c r="AP61" i="4" s="1"/>
  <c r="AL62" i="4"/>
  <c r="AO62" i="4"/>
  <c r="AP62" i="4" s="1"/>
  <c r="AQ62" i="4"/>
  <c r="AO63" i="4"/>
  <c r="AP63" i="4" s="1"/>
  <c r="AG64" i="4"/>
  <c r="AL64" i="4"/>
  <c r="AO64" i="4"/>
  <c r="AP64" i="4" s="1"/>
  <c r="AQ64" i="4"/>
  <c r="AX64" i="4"/>
  <c r="AO65" i="4"/>
  <c r="AP65" i="4" s="1"/>
  <c r="AQ65" i="4"/>
  <c r="AG66" i="4"/>
  <c r="AH66" i="4"/>
  <c r="AO66" i="4"/>
  <c r="AP66" i="4" s="1"/>
  <c r="AG67" i="4"/>
  <c r="AO67" i="4"/>
  <c r="AP67" i="4" s="1"/>
  <c r="AQ67" i="4"/>
  <c r="AO68" i="4"/>
  <c r="AP68" i="4" s="1"/>
  <c r="AG70" i="4"/>
  <c r="AL70" i="4"/>
  <c r="AO70" i="4"/>
  <c r="AP70" i="4" s="1"/>
  <c r="AQ70" i="4"/>
  <c r="AG71" i="4"/>
  <c r="AL71" i="4"/>
  <c r="AO71" i="4"/>
  <c r="AP71" i="4" s="1"/>
  <c r="AQ71" i="4"/>
  <c r="AG72" i="4"/>
  <c r="AO72" i="4"/>
  <c r="AP72" i="4" s="1"/>
  <c r="AQ72" i="4"/>
  <c r="AG73" i="4"/>
  <c r="AL73" i="4"/>
  <c r="AO73" i="4"/>
  <c r="AP73" i="4" s="1"/>
  <c r="AG74" i="4"/>
  <c r="AO74" i="4"/>
  <c r="AP74" i="4" s="1"/>
  <c r="AG75" i="4"/>
  <c r="AO75" i="4"/>
  <c r="AP75" i="4" s="1"/>
  <c r="AQ75" i="4"/>
  <c r="AY75" i="4"/>
  <c r="AL76" i="4"/>
  <c r="AO76" i="4"/>
  <c r="AP76" i="4" s="1"/>
  <c r="AQ76" i="4"/>
  <c r="AO77" i="4"/>
  <c r="AP77" i="4" s="1"/>
  <c r="AL78" i="4"/>
  <c r="AO78" i="4"/>
  <c r="AP78" i="4" s="1"/>
  <c r="AQ78" i="4"/>
  <c r="AG79" i="4"/>
  <c r="AH79" i="4"/>
  <c r="AL79" i="4"/>
  <c r="AO79" i="4"/>
  <c r="AP79" i="4" s="1"/>
  <c r="AG80" i="4"/>
  <c r="AL80" i="4"/>
  <c r="AO80" i="4"/>
  <c r="AP80" i="4" s="1"/>
  <c r="AQ80" i="4"/>
  <c r="AG81" i="4"/>
  <c r="AO81" i="4"/>
  <c r="AP81" i="4" s="1"/>
  <c r="AQ81" i="4"/>
  <c r="AG82" i="4"/>
  <c r="AO82" i="4"/>
  <c r="AP82" i="4" s="1"/>
  <c r="AQ82" i="4"/>
  <c r="AY82" i="4"/>
  <c r="AG83" i="4"/>
  <c r="AL83" i="4"/>
  <c r="AO83" i="4"/>
  <c r="AP83" i="4" s="1"/>
  <c r="AG84" i="4"/>
  <c r="AO84" i="4"/>
  <c r="AP84" i="4" s="1"/>
  <c r="AG85" i="4"/>
  <c r="AL85" i="4"/>
  <c r="AO85" i="4"/>
  <c r="AP85" i="4" s="1"/>
  <c r="AQ85" i="4"/>
  <c r="AG86" i="4"/>
  <c r="AO86" i="4"/>
  <c r="AP86" i="4" s="1"/>
  <c r="AQ86" i="4"/>
  <c r="AL87" i="4"/>
  <c r="AO87" i="4"/>
  <c r="AP87" i="4" s="1"/>
  <c r="AG88" i="4"/>
  <c r="AO88" i="4"/>
  <c r="AP88" i="4" s="1"/>
  <c r="AQ88" i="4"/>
  <c r="AO89" i="4"/>
  <c r="AP89" i="4" s="1"/>
  <c r="AQ89" i="4"/>
  <c r="AG90" i="4"/>
  <c r="AL90" i="4"/>
  <c r="AO90" i="4"/>
  <c r="AP90" i="4" s="1"/>
  <c r="AQ90" i="4"/>
  <c r="AO91" i="4"/>
  <c r="AP91" i="4" s="1"/>
  <c r="AQ91" i="4"/>
  <c r="AL92" i="4"/>
  <c r="AO92" i="4"/>
  <c r="AP92" i="4" s="1"/>
  <c r="AG93" i="4"/>
  <c r="AO93" i="4"/>
  <c r="AP93" i="4" s="1"/>
  <c r="AQ93" i="4"/>
  <c r="AG94" i="4"/>
  <c r="AO94" i="4"/>
  <c r="AP94" i="4" s="1"/>
  <c r="AQ94" i="4"/>
  <c r="AG95" i="4"/>
  <c r="AO95" i="4"/>
  <c r="AP95" i="4" s="1"/>
  <c r="AQ95" i="4"/>
  <c r="AG96" i="4"/>
  <c r="AL96" i="4"/>
  <c r="AO96" i="4"/>
  <c r="AP96" i="4" s="1"/>
  <c r="AX96" i="4"/>
  <c r="AO97" i="4"/>
  <c r="AP97" i="4" s="1"/>
  <c r="AG98" i="4"/>
  <c r="AO98" i="4"/>
  <c r="AP98" i="4" s="1"/>
  <c r="AO99" i="4"/>
  <c r="AP99" i="4" s="1"/>
  <c r="AO100" i="4"/>
  <c r="AP100" i="4" s="1"/>
  <c r="AO101" i="4"/>
  <c r="AP101" i="4" s="1"/>
  <c r="AO102" i="4"/>
  <c r="AP102" i="4" s="1"/>
  <c r="AG103" i="4"/>
  <c r="AO103" i="4"/>
  <c r="AP103" i="4" s="1"/>
  <c r="AQ103" i="4"/>
  <c r="AO104" i="4"/>
  <c r="AP104" i="4" s="1"/>
  <c r="AQ104" i="4"/>
  <c r="AL105" i="4"/>
  <c r="AO105" i="4"/>
  <c r="AP105" i="4" s="1"/>
  <c r="AQ105" i="4"/>
  <c r="AZ105" i="4"/>
  <c r="AG106" i="4"/>
  <c r="AO106" i="4"/>
  <c r="AP106" i="4" s="1"/>
  <c r="AQ106" i="4"/>
  <c r="AG107" i="4"/>
  <c r="AO107" i="4"/>
  <c r="AP107" i="4" s="1"/>
  <c r="AO108" i="4"/>
  <c r="AP108" i="4" s="1"/>
  <c r="AQ108" i="4"/>
  <c r="AG109" i="4"/>
  <c r="AL109" i="4"/>
  <c r="AO109" i="4"/>
  <c r="AP109" i="4" s="1"/>
  <c r="AQ109" i="4"/>
  <c r="AH110" i="4"/>
  <c r="AL110" i="4"/>
  <c r="AO110" i="4"/>
  <c r="AP110" i="4" s="1"/>
  <c r="AX110" i="4"/>
  <c r="AO111" i="4"/>
  <c r="AP111" i="4" s="1"/>
  <c r="AL112" i="4"/>
  <c r="AO112" i="4"/>
  <c r="AP112" i="4" s="1"/>
  <c r="AQ112" i="4"/>
  <c r="AG113" i="4"/>
  <c r="AO113" i="4"/>
  <c r="AP113" i="4" s="1"/>
  <c r="AQ113" i="4"/>
  <c r="AO114" i="4"/>
  <c r="AP114" i="4" s="1"/>
  <c r="AQ114" i="4"/>
  <c r="AG115" i="4"/>
  <c r="AO115" i="4"/>
  <c r="AP115" i="4" s="1"/>
  <c r="AQ115" i="4"/>
  <c r="AO116" i="4"/>
  <c r="AP116" i="4" s="1"/>
  <c r="AQ116" i="4"/>
  <c r="AO117" i="4"/>
  <c r="AP117" i="4" s="1"/>
  <c r="AO118" i="4"/>
  <c r="AP118" i="4" s="1"/>
  <c r="AG119" i="4"/>
  <c r="AO119" i="4"/>
  <c r="AP119" i="4" s="1"/>
  <c r="AQ119" i="4"/>
  <c r="AY119" i="4"/>
  <c r="AG120" i="4"/>
  <c r="AO120" i="4"/>
  <c r="AP120" i="4" s="1"/>
  <c r="AQ120" i="4"/>
  <c r="AO121" i="4"/>
  <c r="AP121" i="4" s="1"/>
  <c r="AG122" i="4"/>
  <c r="AL122" i="4"/>
  <c r="AO122" i="4"/>
  <c r="AP122" i="4" s="1"/>
  <c r="AQ122" i="4"/>
  <c r="AZ122" i="4"/>
  <c r="AG123" i="4"/>
  <c r="AO123" i="4"/>
  <c r="AP123" i="4" s="1"/>
  <c r="AQ123" i="4"/>
  <c r="AO124" i="4"/>
  <c r="AP124" i="4" s="1"/>
  <c r="AQ124" i="4"/>
  <c r="AO125" i="4"/>
  <c r="AP125" i="4" s="1"/>
  <c r="AO126" i="4"/>
  <c r="AP126" i="4" s="1"/>
  <c r="AH127" i="4"/>
  <c r="AO127" i="4"/>
  <c r="AP127" i="4" s="1"/>
  <c r="AQ127" i="4"/>
  <c r="AH128" i="4"/>
  <c r="AL128" i="4"/>
  <c r="AO128" i="4"/>
  <c r="AP128" i="4" s="1"/>
  <c r="AQ128" i="4"/>
  <c r="AG129" i="4"/>
  <c r="AO129" i="4"/>
  <c r="AP129" i="4" s="1"/>
  <c r="AQ129" i="4"/>
  <c r="AO130" i="4"/>
  <c r="AP130" i="4" s="1"/>
  <c r="AQ130" i="4"/>
  <c r="AO131" i="4"/>
  <c r="AP131" i="4" s="1"/>
  <c r="AQ131" i="4"/>
  <c r="AX131" i="4"/>
  <c r="AO132" i="4"/>
  <c r="AP132" i="4" s="1"/>
  <c r="AQ132" i="4"/>
  <c r="AQ133" i="4"/>
  <c r="AG134" i="4"/>
  <c r="AO135" i="4"/>
  <c r="AP135" i="4" s="1"/>
  <c r="AQ135" i="4"/>
  <c r="AL136" i="4"/>
  <c r="AO136" i="4"/>
  <c r="AP136" i="4" s="1"/>
  <c r="AM137" i="4"/>
  <c r="AM142" i="4" s="1"/>
  <c r="AO137" i="4"/>
  <c r="AP137" i="4" s="1"/>
  <c r="AL138" i="4"/>
  <c r="AO138" i="4"/>
  <c r="AP138" i="4" s="1"/>
  <c r="AO139" i="4"/>
  <c r="AP139" i="4" s="1"/>
  <c r="AL140" i="4"/>
  <c r="AO140" i="4"/>
  <c r="AP140" i="4" s="1"/>
  <c r="AO141" i="4"/>
  <c r="AP141" i="4" s="1"/>
  <c r="AC13" i="4"/>
  <c r="AC16" i="4"/>
  <c r="AC22" i="4"/>
  <c r="AC26" i="4"/>
  <c r="AC31" i="4"/>
  <c r="AA32" i="4"/>
  <c r="AC32" i="4"/>
  <c r="AC33" i="4"/>
  <c r="AE33" i="4"/>
  <c r="AC34" i="4"/>
  <c r="AA36" i="4"/>
  <c r="AC36" i="4"/>
  <c r="AC39" i="4"/>
  <c r="AE39" i="4"/>
  <c r="AC42" i="4"/>
  <c r="AC43" i="4"/>
  <c r="AC44" i="4"/>
  <c r="AA45" i="4"/>
  <c r="AC45" i="4"/>
  <c r="AC46" i="4"/>
  <c r="AC47" i="4"/>
  <c r="AA48" i="4"/>
  <c r="AA52" i="4"/>
  <c r="AC52" i="4"/>
  <c r="AA53" i="4"/>
  <c r="AA58" i="4"/>
  <c r="AC58" i="4"/>
  <c r="AC59" i="4"/>
  <c r="AA60" i="4"/>
  <c r="AC61" i="4"/>
  <c r="AA62" i="4"/>
  <c r="AC62" i="4"/>
  <c r="AC63" i="4"/>
  <c r="AE63" i="4"/>
  <c r="AC64" i="4"/>
  <c r="AC66" i="4"/>
  <c r="AE66" i="4"/>
  <c r="AA67" i="4"/>
  <c r="AC70" i="4"/>
  <c r="AA71" i="4"/>
  <c r="AA72" i="4"/>
  <c r="AA73" i="4"/>
  <c r="AA74" i="4"/>
  <c r="AA75" i="4"/>
  <c r="AA76" i="4"/>
  <c r="AA78" i="4"/>
  <c r="AC78" i="4"/>
  <c r="AC80" i="4"/>
  <c r="AE80" i="4"/>
  <c r="AC81" i="4"/>
  <c r="AC82" i="4"/>
  <c r="AE82" i="4"/>
  <c r="AC83" i="4"/>
  <c r="AA84" i="4"/>
  <c r="AA85" i="4"/>
  <c r="AA86" i="4"/>
  <c r="AA88" i="4"/>
  <c r="AC88" i="4"/>
  <c r="AC89" i="4"/>
  <c r="AC90" i="4"/>
  <c r="AC91" i="4"/>
  <c r="AA93" i="4"/>
  <c r="AC93" i="4"/>
  <c r="AE93" i="4"/>
  <c r="AC94" i="4"/>
  <c r="AE94" i="4"/>
  <c r="AA95" i="4"/>
  <c r="AC96" i="4"/>
  <c r="AC97" i="4"/>
  <c r="AC98" i="4"/>
  <c r="AE98" i="4"/>
  <c r="AA103" i="4"/>
  <c r="AA104" i="4"/>
  <c r="AA106" i="4"/>
  <c r="AA107" i="4"/>
  <c r="AC107" i="4"/>
  <c r="AC108" i="4"/>
  <c r="AE108" i="4"/>
  <c r="AC109" i="4"/>
  <c r="AC110" i="4"/>
  <c r="AE110" i="4"/>
  <c r="AA113" i="4"/>
  <c r="AC115" i="4"/>
  <c r="AE115" i="4"/>
  <c r="AC120" i="4"/>
  <c r="AE120" i="4"/>
  <c r="AA121" i="4"/>
  <c r="AC123" i="4"/>
  <c r="AE123" i="4"/>
  <c r="AC125" i="4"/>
  <c r="AC126" i="4"/>
  <c r="AC128" i="4"/>
  <c r="AE128" i="4"/>
  <c r="AC129" i="4"/>
  <c r="AE129" i="4"/>
  <c r="AA131" i="4"/>
  <c r="AC131" i="4"/>
  <c r="AC132" i="4"/>
  <c r="AC136" i="4"/>
  <c r="AE136" i="4"/>
  <c r="AC137" i="4"/>
  <c r="V141" i="4"/>
  <c r="T141" i="4"/>
  <c r="S141" i="4"/>
  <c r="J141" i="4"/>
  <c r="L141" i="4" s="1"/>
  <c r="U141" i="4" s="1"/>
  <c r="V140" i="4"/>
  <c r="T140" i="4"/>
  <c r="S140" i="4"/>
  <c r="J140" i="4"/>
  <c r="L140" i="4" s="1"/>
  <c r="BA140" i="4" s="1"/>
  <c r="BB140" i="4" s="1"/>
  <c r="BC140" i="4" s="1"/>
  <c r="V139" i="4"/>
  <c r="U139" i="4"/>
  <c r="S139" i="4"/>
  <c r="J139" i="4"/>
  <c r="L139" i="4" s="1"/>
  <c r="T139" i="4" s="1"/>
  <c r="V138" i="4"/>
  <c r="S138" i="4"/>
  <c r="J138" i="4"/>
  <c r="L138" i="4" s="1"/>
  <c r="BA138" i="4" s="1"/>
  <c r="BB138" i="4" s="1"/>
  <c r="BC138" i="4" s="1"/>
  <c r="V137" i="4"/>
  <c r="T137" i="4"/>
  <c r="S137" i="4"/>
  <c r="J137" i="4"/>
  <c r="L137" i="4" s="1"/>
  <c r="U137" i="4" s="1"/>
  <c r="T136" i="4"/>
  <c r="S136" i="4"/>
  <c r="J136" i="4"/>
  <c r="L136" i="4" s="1"/>
  <c r="BA136" i="4" s="1"/>
  <c r="BB136" i="4" s="1"/>
  <c r="BC136" i="4" s="1"/>
  <c r="V135" i="4"/>
  <c r="S135" i="4"/>
  <c r="J135" i="4"/>
  <c r="L135" i="4" s="1"/>
  <c r="U135" i="4" s="1"/>
  <c r="J134" i="4"/>
  <c r="L134" i="4" s="1"/>
  <c r="BD134" i="4" s="1"/>
  <c r="BE134" i="4" s="1"/>
  <c r="BF134" i="4" s="1"/>
  <c r="J133" i="4"/>
  <c r="L133" i="4" s="1"/>
  <c r="BD133" i="4" s="1"/>
  <c r="BE133" i="4" s="1"/>
  <c r="BF133" i="4" s="1"/>
  <c r="V132" i="4"/>
  <c r="T132" i="4"/>
  <c r="S132" i="4"/>
  <c r="J132" i="4"/>
  <c r="L132" i="4" s="1"/>
  <c r="BA132" i="4" s="1"/>
  <c r="BB132" i="4" s="1"/>
  <c r="BC132" i="4" s="1"/>
  <c r="V131" i="4"/>
  <c r="S131" i="4"/>
  <c r="J131" i="4"/>
  <c r="L131" i="4" s="1"/>
  <c r="U131" i="4" s="1"/>
  <c r="V130" i="4"/>
  <c r="T130" i="4"/>
  <c r="S130" i="4"/>
  <c r="J130" i="4"/>
  <c r="L130" i="4" s="1"/>
  <c r="BA130" i="4" s="1"/>
  <c r="BB130" i="4" s="1"/>
  <c r="BC130" i="4" s="1"/>
  <c r="T129" i="4"/>
  <c r="S129" i="4"/>
  <c r="J129" i="4"/>
  <c r="L129" i="4" s="1"/>
  <c r="V129" i="4" s="1"/>
  <c r="T128" i="4"/>
  <c r="S128" i="4"/>
  <c r="J128" i="4"/>
  <c r="L128" i="4" s="1"/>
  <c r="BA128" i="4" s="1"/>
  <c r="BB128" i="4" s="1"/>
  <c r="BC128" i="4" s="1"/>
  <c r="V127" i="4"/>
  <c r="T127" i="4"/>
  <c r="S127" i="4"/>
  <c r="J127" i="4"/>
  <c r="L127" i="4" s="1"/>
  <c r="U127" i="4" s="1"/>
  <c r="V126" i="4"/>
  <c r="T126" i="4"/>
  <c r="S126" i="4"/>
  <c r="J126" i="4"/>
  <c r="L126" i="4" s="1"/>
  <c r="BA126" i="4" s="1"/>
  <c r="BB126" i="4" s="1"/>
  <c r="BC126" i="4" s="1"/>
  <c r="V125" i="4"/>
  <c r="T125" i="4"/>
  <c r="S125" i="4"/>
  <c r="J125" i="4"/>
  <c r="L125" i="4" s="1"/>
  <c r="U125" i="4" s="1"/>
  <c r="V124" i="4"/>
  <c r="T124" i="4"/>
  <c r="S124" i="4"/>
  <c r="J124" i="4"/>
  <c r="L124" i="4" s="1"/>
  <c r="BA124" i="4" s="1"/>
  <c r="BB124" i="4" s="1"/>
  <c r="BC124" i="4" s="1"/>
  <c r="T123" i="4"/>
  <c r="S123" i="4"/>
  <c r="J123" i="4"/>
  <c r="L123" i="4" s="1"/>
  <c r="V123" i="4" s="1"/>
  <c r="V122" i="4"/>
  <c r="S122" i="4"/>
  <c r="J122" i="4"/>
  <c r="L122" i="4" s="1"/>
  <c r="BA122" i="4" s="1"/>
  <c r="BB122" i="4" s="1"/>
  <c r="BC122" i="4" s="1"/>
  <c r="V121" i="4"/>
  <c r="U121" i="4"/>
  <c r="S121" i="4"/>
  <c r="J121" i="4"/>
  <c r="L121" i="4" s="1"/>
  <c r="T121" i="4" s="1"/>
  <c r="T120" i="4"/>
  <c r="S120" i="4"/>
  <c r="J120" i="4"/>
  <c r="L120" i="4" s="1"/>
  <c r="BA120" i="4" s="1"/>
  <c r="BB120" i="4" s="1"/>
  <c r="BC120" i="4" s="1"/>
  <c r="T119" i="4"/>
  <c r="S119" i="4"/>
  <c r="J119" i="4"/>
  <c r="L119" i="4" s="1"/>
  <c r="V119" i="4" s="1"/>
  <c r="V118" i="4"/>
  <c r="T118" i="4"/>
  <c r="S118" i="4"/>
  <c r="J118" i="4"/>
  <c r="L118" i="4" s="1"/>
  <c r="U118" i="4" s="1"/>
  <c r="T117" i="4"/>
  <c r="S117" i="4"/>
  <c r="J117" i="4"/>
  <c r="L117" i="4" s="1"/>
  <c r="V117" i="4" s="1"/>
  <c r="V116" i="4"/>
  <c r="T116" i="4"/>
  <c r="S116" i="4"/>
  <c r="J116" i="4"/>
  <c r="L116" i="4" s="1"/>
  <c r="U116" i="4" s="1"/>
  <c r="T115" i="4"/>
  <c r="S115" i="4"/>
  <c r="J115" i="4"/>
  <c r="L115" i="4" s="1"/>
  <c r="V115" i="4" s="1"/>
  <c r="V114" i="4"/>
  <c r="U114" i="4"/>
  <c r="S114" i="4"/>
  <c r="J114" i="4"/>
  <c r="L114" i="4" s="1"/>
  <c r="T114" i="4" s="1"/>
  <c r="V113" i="4"/>
  <c r="U113" i="4"/>
  <c r="S113" i="4"/>
  <c r="J113" i="4"/>
  <c r="L113" i="4" s="1"/>
  <c r="T113" i="4" s="1"/>
  <c r="V112" i="4"/>
  <c r="S112" i="4"/>
  <c r="J112" i="4"/>
  <c r="L112" i="4" s="1"/>
  <c r="BA112" i="4" s="1"/>
  <c r="BB112" i="4" s="1"/>
  <c r="BC112" i="4" s="1"/>
  <c r="V111" i="4"/>
  <c r="T111" i="4"/>
  <c r="S111" i="4"/>
  <c r="J111" i="4"/>
  <c r="L111" i="4" s="1"/>
  <c r="U111" i="4" s="1"/>
  <c r="T110" i="4"/>
  <c r="S110" i="4"/>
  <c r="J110" i="4"/>
  <c r="L110" i="4" s="1"/>
  <c r="BA110" i="4" s="1"/>
  <c r="BB110" i="4" s="1"/>
  <c r="BC110" i="4" s="1"/>
  <c r="V109" i="4"/>
  <c r="T109" i="4"/>
  <c r="S109" i="4"/>
  <c r="J109" i="4"/>
  <c r="L109" i="4" s="1"/>
  <c r="U109" i="4" s="1"/>
  <c r="T108" i="4"/>
  <c r="S108" i="4"/>
  <c r="J108" i="4"/>
  <c r="L108" i="4" s="1"/>
  <c r="BA108" i="4" s="1"/>
  <c r="BB108" i="4" s="1"/>
  <c r="BC108" i="4" s="1"/>
  <c r="V107" i="4"/>
  <c r="S107" i="4"/>
  <c r="J107" i="4"/>
  <c r="L107" i="4" s="1"/>
  <c r="V106" i="4"/>
  <c r="U106" i="4"/>
  <c r="S106" i="4"/>
  <c r="J106" i="4"/>
  <c r="L106" i="4" s="1"/>
  <c r="BA106" i="4" s="1"/>
  <c r="BB106" i="4" s="1"/>
  <c r="BC106" i="4" s="1"/>
  <c r="V105" i="4"/>
  <c r="S105" i="4"/>
  <c r="J105" i="4"/>
  <c r="L105" i="4" s="1"/>
  <c r="U105" i="4" s="1"/>
  <c r="V104" i="4"/>
  <c r="U104" i="4"/>
  <c r="S104" i="4"/>
  <c r="J104" i="4"/>
  <c r="L104" i="4" s="1"/>
  <c r="BA104" i="4" s="1"/>
  <c r="BB104" i="4" s="1"/>
  <c r="BC104" i="4" s="1"/>
  <c r="V103" i="4"/>
  <c r="U103" i="4"/>
  <c r="S103" i="4"/>
  <c r="J103" i="4"/>
  <c r="L103" i="4" s="1"/>
  <c r="V102" i="4"/>
  <c r="T102" i="4"/>
  <c r="S102" i="4"/>
  <c r="J102" i="4"/>
  <c r="L102" i="4" s="1"/>
  <c r="BA102" i="4" s="1"/>
  <c r="BB102" i="4" s="1"/>
  <c r="BC102" i="4" s="1"/>
  <c r="U101" i="4"/>
  <c r="T101" i="4"/>
  <c r="S101" i="4"/>
  <c r="J101" i="4"/>
  <c r="L101" i="4" s="1"/>
  <c r="V100" i="4"/>
  <c r="T100" i="4"/>
  <c r="S100" i="4"/>
  <c r="J100" i="4"/>
  <c r="L100" i="4" s="1"/>
  <c r="BA100" i="4" s="1"/>
  <c r="BB100" i="4" s="1"/>
  <c r="BC100" i="4" s="1"/>
  <c r="T99" i="4"/>
  <c r="S99" i="4"/>
  <c r="J99" i="4"/>
  <c r="L99" i="4" s="1"/>
  <c r="T98" i="4"/>
  <c r="S98" i="4"/>
  <c r="J98" i="4"/>
  <c r="L98" i="4" s="1"/>
  <c r="BA98" i="4" s="1"/>
  <c r="BB98" i="4" s="1"/>
  <c r="BC98" i="4" s="1"/>
  <c r="V97" i="4"/>
  <c r="T97" i="4"/>
  <c r="S97" i="4"/>
  <c r="J97" i="4"/>
  <c r="L97" i="4" s="1"/>
  <c r="V96" i="4"/>
  <c r="T96" i="4"/>
  <c r="S96" i="4"/>
  <c r="J96" i="4"/>
  <c r="L96" i="4" s="1"/>
  <c r="BA96" i="4" s="1"/>
  <c r="BB96" i="4" s="1"/>
  <c r="BC96" i="4" s="1"/>
  <c r="V95" i="4"/>
  <c r="U95" i="4"/>
  <c r="S95" i="4"/>
  <c r="J95" i="4"/>
  <c r="L95" i="4" s="1"/>
  <c r="T94" i="4"/>
  <c r="S94" i="4"/>
  <c r="J94" i="4"/>
  <c r="L94" i="4" s="1"/>
  <c r="BA94" i="4" s="1"/>
  <c r="BB94" i="4" s="1"/>
  <c r="BC94" i="4" s="1"/>
  <c r="S93" i="4"/>
  <c r="J93" i="4"/>
  <c r="L93" i="4" s="1"/>
  <c r="V92" i="4"/>
  <c r="S92" i="4"/>
  <c r="J92" i="4"/>
  <c r="L92" i="4" s="1"/>
  <c r="BA92" i="4" s="1"/>
  <c r="V91" i="4"/>
  <c r="T91" i="4"/>
  <c r="S91" i="4"/>
  <c r="J91" i="4"/>
  <c r="L91" i="4" s="1"/>
  <c r="V90" i="4"/>
  <c r="T90" i="4"/>
  <c r="S90" i="4"/>
  <c r="J90" i="4"/>
  <c r="L90" i="4" s="1"/>
  <c r="BA90" i="4" s="1"/>
  <c r="BB90" i="4" s="1"/>
  <c r="V89" i="4"/>
  <c r="T89" i="4"/>
  <c r="S89" i="4"/>
  <c r="J89" i="4"/>
  <c r="L89" i="4" s="1"/>
  <c r="V88" i="4"/>
  <c r="S88" i="4"/>
  <c r="J88" i="4"/>
  <c r="L88" i="4" s="1"/>
  <c r="BA88" i="4" s="1"/>
  <c r="BB88" i="4" s="1"/>
  <c r="BC88" i="4" s="1"/>
  <c r="V87" i="4"/>
  <c r="T87" i="4"/>
  <c r="S87" i="4"/>
  <c r="J87" i="4"/>
  <c r="L87" i="4" s="1"/>
  <c r="V86" i="4"/>
  <c r="U86" i="4"/>
  <c r="S86" i="4"/>
  <c r="J86" i="4"/>
  <c r="L86" i="4" s="1"/>
  <c r="BA86" i="4" s="1"/>
  <c r="BB86" i="4" s="1"/>
  <c r="BC86" i="4" s="1"/>
  <c r="V85" i="4"/>
  <c r="U85" i="4"/>
  <c r="S85" i="4"/>
  <c r="J85" i="4"/>
  <c r="L85" i="4" s="1"/>
  <c r="V84" i="4"/>
  <c r="U84" i="4"/>
  <c r="S84" i="4"/>
  <c r="J84" i="4"/>
  <c r="L84" i="4" s="1"/>
  <c r="BA84" i="4" s="1"/>
  <c r="BB84" i="4" s="1"/>
  <c r="BC84" i="4" s="1"/>
  <c r="V83" i="4"/>
  <c r="T83" i="4"/>
  <c r="S83" i="4"/>
  <c r="J83" i="4"/>
  <c r="L83" i="4" s="1"/>
  <c r="T82" i="4"/>
  <c r="S82" i="4"/>
  <c r="J82" i="4"/>
  <c r="L82" i="4" s="1"/>
  <c r="V81" i="4"/>
  <c r="T81" i="4"/>
  <c r="S81" i="4"/>
  <c r="J81" i="4"/>
  <c r="L81" i="4" s="1"/>
  <c r="T80" i="4"/>
  <c r="S80" i="4"/>
  <c r="J80" i="4"/>
  <c r="L80" i="4" s="1"/>
  <c r="BA80" i="4" s="1"/>
  <c r="BB80" i="4" s="1"/>
  <c r="BC80" i="4" s="1"/>
  <c r="V79" i="4"/>
  <c r="T79" i="4"/>
  <c r="S79" i="4"/>
  <c r="J79" i="4"/>
  <c r="L79" i="4" s="1"/>
  <c r="V78" i="4"/>
  <c r="S78" i="4"/>
  <c r="J78" i="4"/>
  <c r="L78" i="4" s="1"/>
  <c r="BA78" i="4" s="1"/>
  <c r="BB78" i="4" s="1"/>
  <c r="BC78" i="4" s="1"/>
  <c r="V77" i="4"/>
  <c r="T77" i="4"/>
  <c r="S77" i="4"/>
  <c r="J77" i="4"/>
  <c r="L77" i="4" s="1"/>
  <c r="V76" i="4"/>
  <c r="U76" i="4"/>
  <c r="S76" i="4"/>
  <c r="J76" i="4"/>
  <c r="L76" i="4" s="1"/>
  <c r="BA76" i="4" s="1"/>
  <c r="BB76" i="4" s="1"/>
  <c r="BC76" i="4" s="1"/>
  <c r="V75" i="4"/>
  <c r="U75" i="4"/>
  <c r="S75" i="4"/>
  <c r="J75" i="4"/>
  <c r="L75" i="4" s="1"/>
  <c r="V74" i="4"/>
  <c r="U74" i="4"/>
  <c r="S74" i="4"/>
  <c r="J74" i="4"/>
  <c r="L74" i="4" s="1"/>
  <c r="BA74" i="4" s="1"/>
  <c r="BB74" i="4" s="1"/>
  <c r="BC74" i="4" s="1"/>
  <c r="V73" i="4"/>
  <c r="U73" i="4"/>
  <c r="S73" i="4"/>
  <c r="J73" i="4"/>
  <c r="L73" i="4" s="1"/>
  <c r="V72" i="4"/>
  <c r="U72" i="4"/>
  <c r="S72" i="4"/>
  <c r="J72" i="4"/>
  <c r="L72" i="4" s="1"/>
  <c r="BA72" i="4" s="1"/>
  <c r="BB72" i="4" s="1"/>
  <c r="BC72" i="4" s="1"/>
  <c r="V71" i="4"/>
  <c r="U71" i="4"/>
  <c r="S71" i="4"/>
  <c r="J71" i="4"/>
  <c r="L71" i="4" s="1"/>
  <c r="V70" i="4"/>
  <c r="T70" i="4"/>
  <c r="S70" i="4"/>
  <c r="J70" i="4"/>
  <c r="L70" i="4" s="1"/>
  <c r="BA70" i="4" s="1"/>
  <c r="BB70" i="4" s="1"/>
  <c r="BC70" i="4" s="1"/>
  <c r="AF69" i="4"/>
  <c r="J69" i="4"/>
  <c r="L69" i="4" s="1"/>
  <c r="V68" i="4"/>
  <c r="U68" i="4"/>
  <c r="S68" i="4"/>
  <c r="J68" i="4"/>
  <c r="L68" i="4" s="1"/>
  <c r="V67" i="4"/>
  <c r="U67" i="4"/>
  <c r="S67" i="4"/>
  <c r="J67" i="4"/>
  <c r="L67" i="4" s="1"/>
  <c r="BA67" i="4" s="1"/>
  <c r="BB67" i="4" s="1"/>
  <c r="BC67" i="4" s="1"/>
  <c r="T66" i="4"/>
  <c r="S66" i="4"/>
  <c r="J66" i="4"/>
  <c r="L66" i="4" s="1"/>
  <c r="V65" i="4"/>
  <c r="T65" i="4"/>
  <c r="S65" i="4"/>
  <c r="J65" i="4"/>
  <c r="L65" i="4" s="1"/>
  <c r="V64" i="4"/>
  <c r="T64" i="4"/>
  <c r="S64" i="4"/>
  <c r="J64" i="4"/>
  <c r="L64" i="4" s="1"/>
  <c r="T63" i="4"/>
  <c r="S63" i="4"/>
  <c r="J63" i="4"/>
  <c r="L63" i="4" s="1"/>
  <c r="BA63" i="4" s="1"/>
  <c r="BB63" i="4" s="1"/>
  <c r="BC63" i="4" s="1"/>
  <c r="V62" i="4"/>
  <c r="S62" i="4"/>
  <c r="J62" i="4"/>
  <c r="L62" i="4" s="1"/>
  <c r="V61" i="4"/>
  <c r="T61" i="4"/>
  <c r="S61" i="4"/>
  <c r="J61" i="4"/>
  <c r="L61" i="4" s="1"/>
  <c r="V60" i="4"/>
  <c r="U60" i="4"/>
  <c r="S60" i="4"/>
  <c r="J60" i="4"/>
  <c r="L60" i="4" s="1"/>
  <c r="V59" i="4"/>
  <c r="T59" i="4"/>
  <c r="S59" i="4"/>
  <c r="J59" i="4"/>
  <c r="L59" i="4" s="1"/>
  <c r="BA59" i="4" s="1"/>
  <c r="BB59" i="4" s="1"/>
  <c r="BC59" i="4" s="1"/>
  <c r="V58" i="4"/>
  <c r="S58" i="4"/>
  <c r="J58" i="4"/>
  <c r="L58" i="4" s="1"/>
  <c r="BA58" i="4" s="1"/>
  <c r="BB58" i="4" s="1"/>
  <c r="BC58" i="4" s="1"/>
  <c r="V57" i="4"/>
  <c r="S57" i="4"/>
  <c r="J57" i="4"/>
  <c r="L57" i="4" s="1"/>
  <c r="BA57" i="4" s="1"/>
  <c r="BB57" i="4" s="1"/>
  <c r="BC57" i="4" s="1"/>
  <c r="T56" i="4"/>
  <c r="S56" i="4"/>
  <c r="J56" i="4"/>
  <c r="L56" i="4" s="1"/>
  <c r="V55" i="4"/>
  <c r="T55" i="4"/>
  <c r="S55" i="4"/>
  <c r="J55" i="4"/>
  <c r="L55" i="4" s="1"/>
  <c r="BA55" i="4" s="1"/>
  <c r="BB55" i="4" s="1"/>
  <c r="BC55" i="4" s="1"/>
  <c r="S54" i="4"/>
  <c r="J54" i="4"/>
  <c r="L54" i="4" s="1"/>
  <c r="BA54" i="4" s="1"/>
  <c r="BB54" i="4" s="1"/>
  <c r="BC54" i="4" s="1"/>
  <c r="V53" i="4"/>
  <c r="U53" i="4"/>
  <c r="S53" i="4"/>
  <c r="J53" i="4"/>
  <c r="L53" i="4" s="1"/>
  <c r="V52" i="4"/>
  <c r="S52" i="4"/>
  <c r="J52" i="4"/>
  <c r="L52" i="4" s="1"/>
  <c r="BA52" i="4" s="1"/>
  <c r="BB52" i="4" s="1"/>
  <c r="BC52" i="4" s="1"/>
  <c r="V51" i="4"/>
  <c r="T51" i="4"/>
  <c r="S51" i="4"/>
  <c r="J51" i="4"/>
  <c r="L51" i="4" s="1"/>
  <c r="BA51" i="4" s="1"/>
  <c r="BB51" i="4" s="1"/>
  <c r="BC51" i="4" s="1"/>
  <c r="T50" i="4"/>
  <c r="S50" i="4"/>
  <c r="J50" i="4"/>
  <c r="L50" i="4" s="1"/>
  <c r="BA50" i="4" s="1"/>
  <c r="BB50" i="4" s="1"/>
  <c r="BC50" i="4" s="1"/>
  <c r="U49" i="4"/>
  <c r="T49" i="4"/>
  <c r="S49" i="4"/>
  <c r="J49" i="4"/>
  <c r="L49" i="4" s="1"/>
  <c r="BA49" i="4" s="1"/>
  <c r="BB49" i="4" s="1"/>
  <c r="BC49" i="4" s="1"/>
  <c r="V48" i="4"/>
  <c r="U48" i="4"/>
  <c r="S48" i="4"/>
  <c r="J48" i="4"/>
  <c r="L48" i="4" s="1"/>
  <c r="V47" i="4"/>
  <c r="T47" i="4"/>
  <c r="S47" i="4"/>
  <c r="J47" i="4"/>
  <c r="L47" i="4" s="1"/>
  <c r="BA47" i="4" s="1"/>
  <c r="BB47" i="4" s="1"/>
  <c r="BC47" i="4" s="1"/>
  <c r="V46" i="4"/>
  <c r="T46" i="4"/>
  <c r="S46" i="4"/>
  <c r="J46" i="4"/>
  <c r="L46" i="4" s="1"/>
  <c r="V45" i="4"/>
  <c r="S45" i="4"/>
  <c r="J45" i="4"/>
  <c r="L45" i="4" s="1"/>
  <c r="BA45" i="4" s="1"/>
  <c r="BB45" i="4" s="1"/>
  <c r="BC45" i="4" s="1"/>
  <c r="V44" i="4"/>
  <c r="T44" i="4"/>
  <c r="S44" i="4"/>
  <c r="J44" i="4"/>
  <c r="L44" i="4" s="1"/>
  <c r="V43" i="4"/>
  <c r="T43" i="4"/>
  <c r="S43" i="4"/>
  <c r="J43" i="4"/>
  <c r="L43" i="4" s="1"/>
  <c r="BA43" i="4" s="1"/>
  <c r="BB43" i="4" s="1"/>
  <c r="BC43" i="4" s="1"/>
  <c r="V42" i="4"/>
  <c r="T42" i="4"/>
  <c r="S42" i="4"/>
  <c r="J42" i="4"/>
  <c r="L42" i="4" s="1"/>
  <c r="V41" i="4"/>
  <c r="T41" i="4"/>
  <c r="S41" i="4"/>
  <c r="J41" i="4"/>
  <c r="L41" i="4" s="1"/>
  <c r="BA41" i="4" s="1"/>
  <c r="BB41" i="4" s="1"/>
  <c r="BC41" i="4" s="1"/>
  <c r="V40" i="4"/>
  <c r="T40" i="4"/>
  <c r="S40" i="4"/>
  <c r="J40" i="4"/>
  <c r="L40" i="4" s="1"/>
  <c r="T39" i="4"/>
  <c r="S39" i="4"/>
  <c r="J39" i="4"/>
  <c r="L39" i="4" s="1"/>
  <c r="BA39" i="4" s="1"/>
  <c r="BB39" i="4" s="1"/>
  <c r="BC39" i="4" s="1"/>
  <c r="V38" i="4"/>
  <c r="T38" i="4"/>
  <c r="S38" i="4"/>
  <c r="J38" i="4"/>
  <c r="L38" i="4" s="1"/>
  <c r="V37" i="4"/>
  <c r="T37" i="4"/>
  <c r="S37" i="4"/>
  <c r="J37" i="4"/>
  <c r="L37" i="4" s="1"/>
  <c r="BA37" i="4" s="1"/>
  <c r="BB37" i="4" s="1"/>
  <c r="BC37" i="4" s="1"/>
  <c r="V36" i="4"/>
  <c r="S36" i="4"/>
  <c r="J36" i="4"/>
  <c r="L36" i="4" s="1"/>
  <c r="V35" i="4"/>
  <c r="T35" i="4"/>
  <c r="S35" i="4"/>
  <c r="J35" i="4"/>
  <c r="L35" i="4" s="1"/>
  <c r="BA35" i="4" s="1"/>
  <c r="BB35" i="4" s="1"/>
  <c r="BC35" i="4" s="1"/>
  <c r="V34" i="4"/>
  <c r="T34" i="4"/>
  <c r="S34" i="4"/>
  <c r="J34" i="4"/>
  <c r="L34" i="4" s="1"/>
  <c r="T33" i="4"/>
  <c r="S33" i="4"/>
  <c r="J33" i="4"/>
  <c r="L33" i="4" s="1"/>
  <c r="BA33" i="4" s="1"/>
  <c r="BB33" i="4" s="1"/>
  <c r="BC33" i="4" s="1"/>
  <c r="V32" i="4"/>
  <c r="S32" i="4"/>
  <c r="J32" i="4"/>
  <c r="L32" i="4" s="1"/>
  <c r="V31" i="4"/>
  <c r="T31" i="4"/>
  <c r="S31" i="4"/>
  <c r="J31" i="4"/>
  <c r="L31" i="4" s="1"/>
  <c r="BA31" i="4" s="1"/>
  <c r="BB31" i="4" s="1"/>
  <c r="BC31" i="4" s="1"/>
  <c r="V30" i="4"/>
  <c r="T30" i="4"/>
  <c r="S30" i="4"/>
  <c r="J30" i="4"/>
  <c r="L30" i="4" s="1"/>
  <c r="J29" i="4"/>
  <c r="L29" i="4" s="1"/>
  <c r="BD29" i="4" s="1"/>
  <c r="BE29" i="4" s="1"/>
  <c r="BF29" i="4" s="1"/>
  <c r="T28" i="4"/>
  <c r="S28" i="4"/>
  <c r="J28" i="4"/>
  <c r="L28" i="4" s="1"/>
  <c r="J27" i="4"/>
  <c r="L27" i="4" s="1"/>
  <c r="BD27" i="4" s="1"/>
  <c r="BE27" i="4" s="1"/>
  <c r="BF27" i="4" s="1"/>
  <c r="V26" i="4"/>
  <c r="T26" i="4"/>
  <c r="S26" i="4"/>
  <c r="J26" i="4"/>
  <c r="L26" i="4" s="1"/>
  <c r="J25" i="4"/>
  <c r="L25" i="4" s="1"/>
  <c r="BD25" i="4" s="1"/>
  <c r="BE25" i="4" s="1"/>
  <c r="BF25" i="4" s="1"/>
  <c r="T24" i="4"/>
  <c r="S24" i="4"/>
  <c r="J24" i="4"/>
  <c r="L24" i="4" s="1"/>
  <c r="J23" i="4"/>
  <c r="L23" i="4" s="1"/>
  <c r="BD23" i="4" s="1"/>
  <c r="BE23" i="4" s="1"/>
  <c r="BF23" i="4" s="1"/>
  <c r="V22" i="4"/>
  <c r="T22" i="4"/>
  <c r="S22" i="4"/>
  <c r="J22" i="4"/>
  <c r="L22" i="4" s="1"/>
  <c r="J21" i="4"/>
  <c r="L21" i="4" s="1"/>
  <c r="BD21" i="4" s="1"/>
  <c r="BE21" i="4" s="1"/>
  <c r="BF21" i="4" s="1"/>
  <c r="T20" i="4"/>
  <c r="S20" i="4"/>
  <c r="J20" i="4"/>
  <c r="L20" i="4" s="1"/>
  <c r="J19" i="4"/>
  <c r="L19" i="4" s="1"/>
  <c r="BD19" i="4" s="1"/>
  <c r="BE19" i="4" s="1"/>
  <c r="BF19" i="4" s="1"/>
  <c r="W18" i="4"/>
  <c r="Y18" i="4" s="1"/>
  <c r="J18" i="4"/>
  <c r="L18" i="4" s="1"/>
  <c r="BD18" i="4" s="1"/>
  <c r="BE18" i="4" s="1"/>
  <c r="BF18" i="4" s="1"/>
  <c r="J17" i="4"/>
  <c r="L17" i="4" s="1"/>
  <c r="BD17" i="4" s="1"/>
  <c r="BE17" i="4" s="1"/>
  <c r="BF17" i="4" s="1"/>
  <c r="V16" i="4"/>
  <c r="T16" i="4"/>
  <c r="S16" i="4"/>
  <c r="J16" i="4"/>
  <c r="L16" i="4" s="1"/>
  <c r="BA16" i="4" s="1"/>
  <c r="BB16" i="4" s="1"/>
  <c r="BC16" i="4" s="1"/>
  <c r="J15" i="4"/>
  <c r="L15" i="4" s="1"/>
  <c r="BD15" i="4" s="1"/>
  <c r="BE15" i="4" s="1"/>
  <c r="BF15" i="4" s="1"/>
  <c r="U14" i="4"/>
  <c r="T14" i="4"/>
  <c r="S14" i="4"/>
  <c r="J14" i="4"/>
  <c r="L14" i="4" s="1"/>
  <c r="BA14" i="4" s="1"/>
  <c r="BB14" i="4" s="1"/>
  <c r="BC14" i="4" s="1"/>
  <c r="V13" i="4"/>
  <c r="T13" i="4"/>
  <c r="S13" i="4"/>
  <c r="J13" i="4"/>
  <c r="L13" i="4" s="1"/>
  <c r="AZ142" i="4" a="1"/>
  <c r="AZ142" i="4" s="1"/>
  <c r="AW142" i="4" a="1"/>
  <c r="AW142" i="4" s="1"/>
  <c r="AV142" i="4" a="1"/>
  <c r="AV142" i="4" s="1"/>
  <c r="AU142" i="4" a="1"/>
  <c r="AU142" i="4" s="1"/>
  <c r="AT142" i="4" a="1"/>
  <c r="AT142" i="4" s="1"/>
  <c r="AR142" i="4" a="1"/>
  <c r="AR142" i="4" s="1"/>
  <c r="AQ142" i="4"/>
  <c r="AL142" i="4" a="1"/>
  <c r="AL142" i="4" s="1"/>
  <c r="AK142" i="4"/>
  <c r="AJ142" i="4" a="1"/>
  <c r="AJ142" i="4" s="1"/>
  <c r="AI142" i="4" a="1"/>
  <c r="AI142" i="4" s="1"/>
  <c r="AH142" i="4" a="1"/>
  <c r="AH142" i="4" s="1"/>
  <c r="AE142" i="4"/>
  <c r="AD142" i="4"/>
  <c r="AC142" i="4"/>
  <c r="AB142" i="4"/>
  <c r="AA142" i="4"/>
  <c r="Z142" i="4"/>
  <c r="R142" i="4"/>
  <c r="Q142" i="4"/>
  <c r="P142" i="4"/>
  <c r="O142" i="4"/>
  <c r="J12" i="4"/>
  <c r="L12" i="4" s="1"/>
  <c r="BD12" i="4" s="1"/>
  <c r="BE12" i="4" s="1"/>
  <c r="BF12" i="4" s="1"/>
  <c r="AB6" i="4"/>
  <c r="AB5" i="4"/>
  <c r="AB4" i="4"/>
  <c r="AB3" i="4"/>
  <c r="AB2" i="4"/>
  <c r="AX142" i="4" l="1" a="1"/>
  <c r="AX142" i="4" s="1"/>
  <c r="AG142" i="4" a="1"/>
  <c r="AG142" i="4" s="1"/>
  <c r="AY142" i="4" a="1"/>
  <c r="AY142" i="4" s="1"/>
  <c r="U102" i="4"/>
  <c r="T122" i="4"/>
  <c r="U122" i="4"/>
  <c r="U124" i="4"/>
  <c r="U31" i="4"/>
  <c r="U33" i="4"/>
  <c r="V33" i="4"/>
  <c r="U39" i="4"/>
  <c r="V39" i="4"/>
  <c r="T72" i="4"/>
  <c r="T88" i="4"/>
  <c r="U88" i="4"/>
  <c r="U43" i="4"/>
  <c r="U47" i="4"/>
  <c r="T52" i="4"/>
  <c r="U52" i="4"/>
  <c r="T76" i="4"/>
  <c r="U80" i="4"/>
  <c r="V80" i="4"/>
  <c r="T84" i="4"/>
  <c r="T92" i="4"/>
  <c r="U92" i="4"/>
  <c r="U96" i="4"/>
  <c r="U128" i="4"/>
  <c r="V128" i="4"/>
  <c r="U130" i="4"/>
  <c r="U132" i="4"/>
  <c r="U136" i="4"/>
  <c r="V136" i="4"/>
  <c r="U140" i="4"/>
  <c r="V82" i="4"/>
  <c r="BA82" i="4"/>
  <c r="BB82" i="4" s="1"/>
  <c r="BC82" i="4" s="1"/>
  <c r="U83" i="4"/>
  <c r="BA83" i="4"/>
  <c r="BB83" i="4" s="1"/>
  <c r="BC83" i="4" s="1"/>
  <c r="U13" i="4"/>
  <c r="BA13" i="4"/>
  <c r="V24" i="4"/>
  <c r="BA24" i="4"/>
  <c r="BB24" i="4" s="1"/>
  <c r="BC24" i="4" s="1"/>
  <c r="U26" i="4"/>
  <c r="BA26" i="4"/>
  <c r="BB26" i="4" s="1"/>
  <c r="BC26" i="4" s="1"/>
  <c r="U32" i="4"/>
  <c r="BA32" i="4"/>
  <c r="BB32" i="4" s="1"/>
  <c r="BC32" i="4" s="1"/>
  <c r="U34" i="4"/>
  <c r="BA34" i="4"/>
  <c r="BB34" i="4" s="1"/>
  <c r="BC34" i="4" s="1"/>
  <c r="U40" i="4"/>
  <c r="BA40" i="4"/>
  <c r="BB40" i="4" s="1"/>
  <c r="BC40" i="4" s="1"/>
  <c r="U44" i="4"/>
  <c r="BA44" i="4"/>
  <c r="BB44" i="4" s="1"/>
  <c r="BC44" i="4" s="1"/>
  <c r="T48" i="4"/>
  <c r="BA48" i="4"/>
  <c r="BB48" i="4" s="1"/>
  <c r="BC48" i="4" s="1"/>
  <c r="T53" i="4"/>
  <c r="BA53" i="4"/>
  <c r="BB53" i="4" s="1"/>
  <c r="BC53" i="4" s="1"/>
  <c r="U70" i="4"/>
  <c r="T71" i="4"/>
  <c r="BA71" i="4"/>
  <c r="BB71" i="4" s="1"/>
  <c r="BC71" i="4" s="1"/>
  <c r="T74" i="4"/>
  <c r="T75" i="4"/>
  <c r="BA75" i="4"/>
  <c r="BB75" i="4" s="1"/>
  <c r="BC75" i="4" s="1"/>
  <c r="T78" i="4"/>
  <c r="U78" i="4"/>
  <c r="U79" i="4"/>
  <c r="BA79" i="4"/>
  <c r="BB79" i="4" s="1"/>
  <c r="BC79" i="4" s="1"/>
  <c r="T86" i="4"/>
  <c r="U87" i="4"/>
  <c r="BA87" i="4"/>
  <c r="BB87" i="4" s="1"/>
  <c r="BC87" i="4" s="1"/>
  <c r="U90" i="4"/>
  <c r="U91" i="4"/>
  <c r="BA91" i="4"/>
  <c r="BB92" i="4"/>
  <c r="BC92" i="4" s="1"/>
  <c r="U94" i="4"/>
  <c r="V94" i="4"/>
  <c r="T95" i="4"/>
  <c r="BA95" i="4"/>
  <c r="BB95" i="4" s="1"/>
  <c r="BC95" i="4" s="1"/>
  <c r="U98" i="4"/>
  <c r="V98" i="4"/>
  <c r="V99" i="4"/>
  <c r="BA99" i="4"/>
  <c r="BB99" i="4" s="1"/>
  <c r="BC99" i="4" s="1"/>
  <c r="U100" i="4"/>
  <c r="V101" i="4"/>
  <c r="BA101" i="4"/>
  <c r="BB101" i="4" s="1"/>
  <c r="BC101" i="4" s="1"/>
  <c r="T104" i="4"/>
  <c r="T106" i="4"/>
  <c r="U107" i="4"/>
  <c r="BA107" i="4"/>
  <c r="BB107" i="4" s="1"/>
  <c r="BC107" i="4" s="1"/>
  <c r="U108" i="4"/>
  <c r="V108" i="4"/>
  <c r="T112" i="4"/>
  <c r="U112" i="4"/>
  <c r="BA141" i="4"/>
  <c r="BB141" i="4" s="1"/>
  <c r="BC141" i="4" s="1"/>
  <c r="BA139" i="4"/>
  <c r="BB139" i="4" s="1"/>
  <c r="BC139" i="4" s="1"/>
  <c r="BA137" i="4"/>
  <c r="BB137" i="4" s="1"/>
  <c r="BC137" i="4" s="1"/>
  <c r="BA135" i="4"/>
  <c r="BB135" i="4" s="1"/>
  <c r="BC135" i="4" s="1"/>
  <c r="BA131" i="4"/>
  <c r="BB131" i="4" s="1"/>
  <c r="BC131" i="4" s="1"/>
  <c r="BA125" i="4"/>
  <c r="BB125" i="4" s="1"/>
  <c r="BC125" i="4" s="1"/>
  <c r="BA121" i="4"/>
  <c r="BB121" i="4" s="1"/>
  <c r="BC121" i="4" s="1"/>
  <c r="BA118" i="4"/>
  <c r="BB118" i="4" s="1"/>
  <c r="BC118" i="4" s="1"/>
  <c r="BA116" i="4"/>
  <c r="BB116" i="4" s="1"/>
  <c r="BC116" i="4" s="1"/>
  <c r="BA115" i="4"/>
  <c r="BB115" i="4" s="1"/>
  <c r="BC115" i="4" s="1"/>
  <c r="BA114" i="4"/>
  <c r="BB114" i="4" s="1"/>
  <c r="BC114" i="4" s="1"/>
  <c r="BA113" i="4"/>
  <c r="BB113" i="4" s="1"/>
  <c r="BC113" i="4" s="1"/>
  <c r="BA111" i="4"/>
  <c r="BB111" i="4" s="1"/>
  <c r="BC111" i="4" s="1"/>
  <c r="V14" i="4"/>
  <c r="W14" i="4" s="1"/>
  <c r="U16" i="4"/>
  <c r="W16" i="4" s="1"/>
  <c r="V20" i="4"/>
  <c r="BA20" i="4"/>
  <c r="BB20" i="4" s="1"/>
  <c r="BC20" i="4" s="1"/>
  <c r="U22" i="4"/>
  <c r="BA22" i="4"/>
  <c r="BB22" i="4" s="1"/>
  <c r="BC22" i="4" s="1"/>
  <c r="V28" i="4"/>
  <c r="BA28" i="4"/>
  <c r="BB28" i="4" s="1"/>
  <c r="BC28" i="4" s="1"/>
  <c r="U30" i="4"/>
  <c r="BA30" i="4"/>
  <c r="BB30" i="4" s="1"/>
  <c r="BC30" i="4" s="1"/>
  <c r="U35" i="4"/>
  <c r="U36" i="4"/>
  <c r="BA36" i="4"/>
  <c r="BB36" i="4" s="1"/>
  <c r="BC36" i="4" s="1"/>
  <c r="U37" i="4"/>
  <c r="U38" i="4"/>
  <c r="BA38" i="4"/>
  <c r="BB38" i="4" s="1"/>
  <c r="BC38" i="4" s="1"/>
  <c r="U41" i="4"/>
  <c r="U42" i="4"/>
  <c r="BA42" i="4"/>
  <c r="BB42" i="4" s="1"/>
  <c r="BC42" i="4" s="1"/>
  <c r="T45" i="4"/>
  <c r="U45" i="4"/>
  <c r="U46" i="4"/>
  <c r="BA46" i="4"/>
  <c r="BB46" i="4" s="1"/>
  <c r="BC46" i="4" s="1"/>
  <c r="V49" i="4"/>
  <c r="U51" i="4"/>
  <c r="U55" i="4"/>
  <c r="V56" i="4"/>
  <c r="BA56" i="4"/>
  <c r="BB56" i="4" s="1"/>
  <c r="BC56" i="4" s="1"/>
  <c r="T57" i="4"/>
  <c r="U57" i="4"/>
  <c r="U59" i="4"/>
  <c r="T60" i="4"/>
  <c r="BA60" i="4"/>
  <c r="BB60" i="4" s="1"/>
  <c r="BC60" i="4" s="1"/>
  <c r="U61" i="4"/>
  <c r="BA61" i="4"/>
  <c r="BB61" i="4" s="1"/>
  <c r="BC61" i="4" s="1"/>
  <c r="U62" i="4"/>
  <c r="BA62" i="4"/>
  <c r="BB62" i="4" s="1"/>
  <c r="BC62" i="4" s="1"/>
  <c r="U63" i="4"/>
  <c r="V63" i="4"/>
  <c r="U64" i="4"/>
  <c r="BA64" i="4"/>
  <c r="BB64" i="4" s="1"/>
  <c r="BC64" i="4" s="1"/>
  <c r="U65" i="4"/>
  <c r="BA65" i="4"/>
  <c r="BB65" i="4" s="1"/>
  <c r="BC65" i="4" s="1"/>
  <c r="V66" i="4"/>
  <c r="BA66" i="4"/>
  <c r="BB66" i="4" s="1"/>
  <c r="BC66" i="4" s="1"/>
  <c r="T67" i="4"/>
  <c r="T68" i="4"/>
  <c r="AS68" i="4"/>
  <c r="AS142" i="4" s="1" a="1"/>
  <c r="AS142" i="4" s="1"/>
  <c r="BA68" i="4"/>
  <c r="BB68" i="4" s="1"/>
  <c r="BC68" i="4" s="1"/>
  <c r="BD69" i="4"/>
  <c r="BE69" i="4" s="1"/>
  <c r="BF69" i="4" s="1"/>
  <c r="BF142" i="4" s="1" a="1"/>
  <c r="BF142" i="4" s="1"/>
  <c r="AN69" i="4"/>
  <c r="T73" i="4"/>
  <c r="BA73" i="4"/>
  <c r="BB73" i="4" s="1"/>
  <c r="BC73" i="4" s="1"/>
  <c r="U77" i="4"/>
  <c r="BA77" i="4"/>
  <c r="BB77" i="4" s="1"/>
  <c r="BC77" i="4" s="1"/>
  <c r="U81" i="4"/>
  <c r="BA81" i="4"/>
  <c r="BB81" i="4" s="1"/>
  <c r="BC81" i="4" s="1"/>
  <c r="T85" i="4"/>
  <c r="BA85" i="4"/>
  <c r="BB85" i="4" s="1"/>
  <c r="BC85" i="4" s="1"/>
  <c r="U89" i="4"/>
  <c r="BA89" i="4"/>
  <c r="V93" i="4"/>
  <c r="BA93" i="4"/>
  <c r="BB93" i="4" s="1"/>
  <c r="BC93" i="4" s="1"/>
  <c r="U97" i="4"/>
  <c r="BA97" i="4"/>
  <c r="BB97" i="4" s="1"/>
  <c r="BC97" i="4" s="1"/>
  <c r="T103" i="4"/>
  <c r="BA103" i="4"/>
  <c r="BB103" i="4" s="1"/>
  <c r="BC103" i="4" s="1"/>
  <c r="U110" i="4"/>
  <c r="V110" i="4"/>
  <c r="AF118" i="4"/>
  <c r="BG118" i="4" s="1" a="1"/>
  <c r="BG118" i="4" s="1"/>
  <c r="U120" i="4"/>
  <c r="V120" i="4"/>
  <c r="V142" i="4" s="1"/>
  <c r="U126" i="4"/>
  <c r="T138" i="4"/>
  <c r="U138" i="4"/>
  <c r="BA129" i="4"/>
  <c r="BB129" i="4" s="1"/>
  <c r="BC129" i="4" s="1"/>
  <c r="BA127" i="4"/>
  <c r="BB127" i="4" s="1"/>
  <c r="BC127" i="4" s="1"/>
  <c r="BA123" i="4"/>
  <c r="BB123" i="4" s="1"/>
  <c r="BC123" i="4" s="1"/>
  <c r="BA119" i="4"/>
  <c r="BB119" i="4" s="1"/>
  <c r="BC119" i="4" s="1"/>
  <c r="BA117" i="4"/>
  <c r="BB117" i="4" s="1"/>
  <c r="BC117" i="4" s="1"/>
  <c r="BA109" i="4"/>
  <c r="BB109" i="4" s="1"/>
  <c r="BC109" i="4" s="1"/>
  <c r="BA105" i="4"/>
  <c r="BB105" i="4" s="1"/>
  <c r="BC105" i="4" s="1"/>
  <c r="BC90" i="4"/>
  <c r="AF120" i="4"/>
  <c r="BG120" i="4" s="1" a="1"/>
  <c r="BG120" i="4" s="1"/>
  <c r="U20" i="4"/>
  <c r="W20" i="4" s="1"/>
  <c r="W22" i="4"/>
  <c r="U24" i="4"/>
  <c r="U28" i="4"/>
  <c r="T32" i="4"/>
  <c r="T36" i="4"/>
  <c r="W42" i="4"/>
  <c r="W44" i="4"/>
  <c r="V50" i="4"/>
  <c r="U50" i="4"/>
  <c r="W50" i="4" s="1"/>
  <c r="V54" i="4"/>
  <c r="U54" i="4"/>
  <c r="AF54" i="4" s="1"/>
  <c r="BG54" i="4" s="1" a="1"/>
  <c r="BG54" i="4" s="1"/>
  <c r="T54" i="4"/>
  <c r="U56" i="4"/>
  <c r="AF56" i="4" s="1"/>
  <c r="BG56" i="4" s="1" a="1"/>
  <c r="BG56" i="4" s="1"/>
  <c r="U58" i="4"/>
  <c r="T58" i="4"/>
  <c r="AF58" i="4" s="1"/>
  <c r="BG58" i="4" s="1" a="1"/>
  <c r="BG58" i="4" s="1"/>
  <c r="W46" i="4"/>
  <c r="W48" i="4"/>
  <c r="AF52" i="4"/>
  <c r="BG52" i="4" s="1" a="1"/>
  <c r="BG52" i="4" s="1"/>
  <c r="AF53" i="4"/>
  <c r="BG53" i="4" s="1" a="1"/>
  <c r="BG53" i="4" s="1"/>
  <c r="AF57" i="4"/>
  <c r="BG57" i="4" s="1" a="1"/>
  <c r="BG57" i="4" s="1"/>
  <c r="AF60" i="4"/>
  <c r="BG60" i="4" s="1" a="1"/>
  <c r="BG60" i="4" s="1"/>
  <c r="AF61" i="4"/>
  <c r="BG61" i="4" s="1" a="1"/>
  <c r="BG61" i="4" s="1"/>
  <c r="T62" i="4"/>
  <c r="AF62" i="4" s="1"/>
  <c r="BG62" i="4" s="1" a="1"/>
  <c r="BG62" i="4" s="1"/>
  <c r="AF64" i="4"/>
  <c r="BG64" i="4" s="1" a="1"/>
  <c r="BG64" i="4" s="1"/>
  <c r="AF65" i="4"/>
  <c r="BG65" i="4" s="1" a="1"/>
  <c r="BG65" i="4" s="1"/>
  <c r="U66" i="4"/>
  <c r="AF68" i="4"/>
  <c r="BG68" i="4" s="1" a="1"/>
  <c r="BG68" i="4" s="1"/>
  <c r="U82" i="4"/>
  <c r="AF82" i="4" s="1"/>
  <c r="BG82" i="4" s="1" a="1"/>
  <c r="BG82" i="4" s="1"/>
  <c r="T93" i="4"/>
  <c r="U93" i="4"/>
  <c r="U99" i="4"/>
  <c r="T105" i="4"/>
  <c r="T107" i="4"/>
  <c r="U115" i="4"/>
  <c r="U117" i="4"/>
  <c r="U119" i="4"/>
  <c r="U123" i="4"/>
  <c r="U129" i="4"/>
  <c r="T131" i="4"/>
  <c r="T135" i="4"/>
  <c r="X83" i="4"/>
  <c r="AF12" i="4"/>
  <c r="W55" i="4"/>
  <c r="W59" i="4"/>
  <c r="W63" i="4"/>
  <c r="W67" i="4"/>
  <c r="W71" i="4"/>
  <c r="W81" i="4"/>
  <c r="W13" i="4"/>
  <c r="W15" i="4"/>
  <c r="Y15" i="4" s="1"/>
  <c r="W17" i="4"/>
  <c r="Y17" i="4" s="1"/>
  <c r="W19" i="4"/>
  <c r="Y19" i="4" s="1"/>
  <c r="W21" i="4"/>
  <c r="Y21" i="4" s="1"/>
  <c r="W23" i="4"/>
  <c r="Y23" i="4" s="1"/>
  <c r="W41" i="4"/>
  <c r="W43" i="4"/>
  <c r="W45" i="4"/>
  <c r="W47" i="4"/>
  <c r="W49" i="4"/>
  <c r="W51" i="4"/>
  <c r="W53" i="4"/>
  <c r="X53" i="4"/>
  <c r="AF55" i="4"/>
  <c r="BG55" i="4" s="1" a="1"/>
  <c r="BG55" i="4" s="1"/>
  <c r="W57" i="4"/>
  <c r="X57" i="4"/>
  <c r="AF59" i="4"/>
  <c r="BG59" i="4" s="1" a="1"/>
  <c r="BG59" i="4" s="1"/>
  <c r="W61" i="4"/>
  <c r="X61" i="4"/>
  <c r="AF63" i="4"/>
  <c r="BG63" i="4" s="1" a="1"/>
  <c r="BG63" i="4" s="1"/>
  <c r="W65" i="4"/>
  <c r="X65" i="4"/>
  <c r="AF66" i="4"/>
  <c r="BG66" i="4" s="1" a="1"/>
  <c r="BG66" i="4" s="1"/>
  <c r="AF67" i="4"/>
  <c r="BG67" i="4" s="1" a="1"/>
  <c r="BG67" i="4" s="1"/>
  <c r="W69" i="4"/>
  <c r="Y69" i="4" s="1"/>
  <c r="X69" i="4"/>
  <c r="AF70" i="4"/>
  <c r="BG70" i="4" s="1" a="1"/>
  <c r="BG70" i="4" s="1"/>
  <c r="X71" i="4"/>
  <c r="AF72" i="4"/>
  <c r="BG72" i="4" s="1" a="1"/>
  <c r="BG72" i="4" s="1"/>
  <c r="X73" i="4"/>
  <c r="AF74" i="4"/>
  <c r="BG74" i="4" s="1" a="1"/>
  <c r="BG74" i="4" s="1"/>
  <c r="X75" i="4"/>
  <c r="AF76" i="4"/>
  <c r="BG76" i="4" s="1" a="1"/>
  <c r="BG76" i="4" s="1"/>
  <c r="X77" i="4"/>
  <c r="AF78" i="4"/>
  <c r="BG78" i="4" s="1" a="1"/>
  <c r="BG78" i="4" s="1"/>
  <c r="X79" i="4"/>
  <c r="AF80" i="4"/>
  <c r="BG80" i="4" s="1" a="1"/>
  <c r="BG80" i="4" s="1"/>
  <c r="AF81" i="4"/>
  <c r="BG81" i="4" s="1" a="1"/>
  <c r="BG81" i="4" s="1"/>
  <c r="W82" i="4"/>
  <c r="AF119" i="4"/>
  <c r="BG119" i="4" s="1" a="1"/>
  <c r="BG119" i="4" s="1"/>
  <c r="X55" i="4"/>
  <c r="X59" i="4"/>
  <c r="X63" i="4"/>
  <c r="X67" i="4"/>
  <c r="X81" i="4"/>
  <c r="X13" i="4"/>
  <c r="AF13" i="4"/>
  <c r="BG13" i="4" s="1" a="1"/>
  <c r="BG13" i="4" s="1"/>
  <c r="X14" i="4"/>
  <c r="AF14" i="4"/>
  <c r="BG14" i="4" s="1" a="1"/>
  <c r="BG14" i="4" s="1"/>
  <c r="X15" i="4"/>
  <c r="AF15" i="4"/>
  <c r="BG15" i="4" s="1" a="1"/>
  <c r="BG15" i="4" s="1"/>
  <c r="X16" i="4"/>
  <c r="AF16" i="4"/>
  <c r="BG16" i="4" s="1" a="1"/>
  <c r="BG16" i="4" s="1"/>
  <c r="X17" i="4"/>
  <c r="AF17" i="4"/>
  <c r="BG17" i="4" s="1" a="1"/>
  <c r="BG17" i="4" s="1"/>
  <c r="X18" i="4"/>
  <c r="AF18" i="4"/>
  <c r="BG18" i="4" s="1" a="1"/>
  <c r="BG18" i="4" s="1"/>
  <c r="X19" i="4"/>
  <c r="AF19" i="4"/>
  <c r="BG19" i="4" s="1" a="1"/>
  <c r="BG19" i="4" s="1"/>
  <c r="X20" i="4"/>
  <c r="AF20" i="4"/>
  <c r="BG20" i="4" s="1" a="1"/>
  <c r="BG20" i="4" s="1"/>
  <c r="X21" i="4"/>
  <c r="AF21" i="4"/>
  <c r="BG21" i="4" s="1" a="1"/>
  <c r="BG21" i="4" s="1"/>
  <c r="X22" i="4"/>
  <c r="AF22" i="4"/>
  <c r="BG22" i="4" s="1" a="1"/>
  <c r="BG22" i="4" s="1"/>
  <c r="X23" i="4"/>
  <c r="AF23" i="4"/>
  <c r="BG23" i="4" s="1" a="1"/>
  <c r="BG23" i="4" s="1"/>
  <c r="AF24" i="4"/>
  <c r="BG24" i="4" s="1" a="1"/>
  <c r="BG24" i="4" s="1"/>
  <c r="X24" i="4"/>
  <c r="W24" i="4"/>
  <c r="AF25" i="4"/>
  <c r="BG25" i="4" s="1" a="1"/>
  <c r="BG25" i="4" s="1"/>
  <c r="X25" i="4"/>
  <c r="W25" i="4"/>
  <c r="Y25" i="4" s="1"/>
  <c r="AF26" i="4"/>
  <c r="BG26" i="4" s="1" a="1"/>
  <c r="BG26" i="4" s="1"/>
  <c r="X26" i="4"/>
  <c r="W26" i="4"/>
  <c r="AF27" i="4"/>
  <c r="BG27" i="4" s="1" a="1"/>
  <c r="BG27" i="4" s="1"/>
  <c r="X27" i="4"/>
  <c r="W27" i="4"/>
  <c r="Y27" i="4" s="1"/>
  <c r="AF28" i="4"/>
  <c r="BG28" i="4" s="1" a="1"/>
  <c r="BG28" i="4" s="1"/>
  <c r="X28" i="4"/>
  <c r="W28" i="4"/>
  <c r="AF29" i="4"/>
  <c r="BG29" i="4" s="1" a="1"/>
  <c r="BG29" i="4" s="1"/>
  <c r="X29" i="4"/>
  <c r="W29" i="4"/>
  <c r="Y29" i="4" s="1"/>
  <c r="AF30" i="4"/>
  <c r="BG30" i="4" s="1" a="1"/>
  <c r="BG30" i="4" s="1"/>
  <c r="X30" i="4"/>
  <c r="W30" i="4"/>
  <c r="AF31" i="4"/>
  <c r="BG31" i="4" s="1" a="1"/>
  <c r="BG31" i="4" s="1"/>
  <c r="X31" i="4"/>
  <c r="W31" i="4"/>
  <c r="AF32" i="4"/>
  <c r="BG32" i="4" s="1" a="1"/>
  <c r="BG32" i="4" s="1"/>
  <c r="X32" i="4"/>
  <c r="W32" i="4"/>
  <c r="AF33" i="4"/>
  <c r="BG33" i="4" s="1" a="1"/>
  <c r="BG33" i="4" s="1"/>
  <c r="X33" i="4"/>
  <c r="W33" i="4"/>
  <c r="AF34" i="4"/>
  <c r="BG34" i="4" s="1" a="1"/>
  <c r="BG34" i="4" s="1"/>
  <c r="X34" i="4"/>
  <c r="W34" i="4"/>
  <c r="AF35" i="4"/>
  <c r="BG35" i="4" s="1" a="1"/>
  <c r="BG35" i="4" s="1"/>
  <c r="X35" i="4"/>
  <c r="W35" i="4"/>
  <c r="AF36" i="4"/>
  <c r="BG36" i="4" s="1" a="1"/>
  <c r="BG36" i="4" s="1"/>
  <c r="X36" i="4"/>
  <c r="W36" i="4"/>
  <c r="AF37" i="4"/>
  <c r="BG37" i="4" s="1" a="1"/>
  <c r="BG37" i="4" s="1"/>
  <c r="X37" i="4"/>
  <c r="W37" i="4"/>
  <c r="AF38" i="4"/>
  <c r="BG38" i="4" s="1" a="1"/>
  <c r="BG38" i="4" s="1"/>
  <c r="X38" i="4"/>
  <c r="W38" i="4"/>
  <c r="AF39" i="4"/>
  <c r="BG39" i="4" s="1" a="1"/>
  <c r="BG39" i="4" s="1"/>
  <c r="X39" i="4"/>
  <c r="W39" i="4"/>
  <c r="W40" i="4"/>
  <c r="AF40" i="4"/>
  <c r="BG40" i="4" s="1" a="1"/>
  <c r="BG40" i="4" s="1"/>
  <c r="X40" i="4"/>
  <c r="X41" i="4"/>
  <c r="AF41" i="4"/>
  <c r="BG41" i="4" s="1" a="1"/>
  <c r="BG41" i="4" s="1"/>
  <c r="X42" i="4"/>
  <c r="AF42" i="4"/>
  <c r="BG42" i="4" s="1" a="1"/>
  <c r="BG42" i="4" s="1"/>
  <c r="X43" i="4"/>
  <c r="AF43" i="4"/>
  <c r="BG43" i="4" s="1" a="1"/>
  <c r="BG43" i="4" s="1"/>
  <c r="X44" i="4"/>
  <c r="AF44" i="4"/>
  <c r="BG44" i="4" s="1" a="1"/>
  <c r="BG44" i="4" s="1"/>
  <c r="X45" i="4"/>
  <c r="AF45" i="4"/>
  <c r="BG45" i="4" s="1" a="1"/>
  <c r="BG45" i="4" s="1"/>
  <c r="X46" i="4"/>
  <c r="AF46" i="4"/>
  <c r="BG46" i="4" s="1" a="1"/>
  <c r="BG46" i="4" s="1"/>
  <c r="X47" i="4"/>
  <c r="AF47" i="4"/>
  <c r="BG47" i="4" s="1" a="1"/>
  <c r="BG47" i="4" s="1"/>
  <c r="X48" i="4"/>
  <c r="AF48" i="4"/>
  <c r="BG48" i="4" s="1" a="1"/>
  <c r="BG48" i="4" s="1"/>
  <c r="X49" i="4"/>
  <c r="AF49" i="4"/>
  <c r="BG49" i="4" s="1" a="1"/>
  <c r="BG49" i="4" s="1"/>
  <c r="X50" i="4"/>
  <c r="AF50" i="4"/>
  <c r="BG50" i="4" s="1" a="1"/>
  <c r="BG50" i="4" s="1"/>
  <c r="AF51" i="4"/>
  <c r="BG51" i="4" s="1" a="1"/>
  <c r="BG51" i="4" s="1"/>
  <c r="W52" i="4"/>
  <c r="X52" i="4"/>
  <c r="W54" i="4"/>
  <c r="X54" i="4"/>
  <c r="W56" i="4"/>
  <c r="X56" i="4"/>
  <c r="W58" i="4"/>
  <c r="X58" i="4"/>
  <c r="W60" i="4"/>
  <c r="X60" i="4"/>
  <c r="W62" i="4"/>
  <c r="X62" i="4"/>
  <c r="W64" i="4"/>
  <c r="X64" i="4"/>
  <c r="W66" i="4"/>
  <c r="X66" i="4"/>
  <c r="W68" i="4"/>
  <c r="X68" i="4"/>
  <c r="W70" i="4"/>
  <c r="X70" i="4"/>
  <c r="AF71" i="4"/>
  <c r="BG71" i="4" s="1" a="1"/>
  <c r="BG71" i="4" s="1"/>
  <c r="W72" i="4"/>
  <c r="X72" i="4"/>
  <c r="AF73" i="4"/>
  <c r="BG73" i="4" s="1" a="1"/>
  <c r="BG73" i="4" s="1"/>
  <c r="W74" i="4"/>
  <c r="X74" i="4"/>
  <c r="AF75" i="4"/>
  <c r="BG75" i="4" s="1" a="1"/>
  <c r="BG75" i="4" s="1"/>
  <c r="W76" i="4"/>
  <c r="X76" i="4"/>
  <c r="AF77" i="4"/>
  <c r="BG77" i="4" s="1" a="1"/>
  <c r="BG77" i="4" s="1"/>
  <c r="W78" i="4"/>
  <c r="X78" i="4"/>
  <c r="AF79" i="4"/>
  <c r="BG79" i="4" s="1" a="1"/>
  <c r="BG79" i="4" s="1"/>
  <c r="W80" i="4"/>
  <c r="X80" i="4"/>
  <c r="X51" i="4"/>
  <c r="W73" i="4"/>
  <c r="Y73" i="4" s="1"/>
  <c r="W75" i="4"/>
  <c r="Y75" i="4" s="1"/>
  <c r="W77" i="4"/>
  <c r="Y77" i="4" s="1"/>
  <c r="W79" i="4"/>
  <c r="Y79" i="4" s="1"/>
  <c r="X82" i="4"/>
  <c r="AF84" i="4"/>
  <c r="BG84" i="4" s="1" a="1"/>
  <c r="BG84" i="4" s="1"/>
  <c r="X84" i="4"/>
  <c r="W84" i="4"/>
  <c r="AF85" i="4"/>
  <c r="BG85" i="4" s="1" a="1"/>
  <c r="BG85" i="4" s="1"/>
  <c r="X85" i="4"/>
  <c r="W85" i="4"/>
  <c r="AF86" i="4"/>
  <c r="BG86" i="4" s="1" a="1"/>
  <c r="BG86" i="4" s="1"/>
  <c r="X86" i="4"/>
  <c r="W86" i="4"/>
  <c r="AF87" i="4"/>
  <c r="BG87" i="4" s="1" a="1"/>
  <c r="BG87" i="4" s="1"/>
  <c r="X87" i="4"/>
  <c r="W87" i="4"/>
  <c r="AF88" i="4"/>
  <c r="BG88" i="4" s="1" a="1"/>
  <c r="BG88" i="4" s="1"/>
  <c r="X88" i="4"/>
  <c r="W88" i="4"/>
  <c r="AF89" i="4"/>
  <c r="BG89" i="4" s="1" a="1"/>
  <c r="BG89" i="4" s="1"/>
  <c r="X89" i="4"/>
  <c r="W89" i="4"/>
  <c r="AF90" i="4"/>
  <c r="BG90" i="4" s="1" a="1"/>
  <c r="BG90" i="4" s="1"/>
  <c r="X90" i="4"/>
  <c r="W90" i="4"/>
  <c r="AF91" i="4"/>
  <c r="BG91" i="4" s="1" a="1"/>
  <c r="BG91" i="4" s="1"/>
  <c r="X91" i="4"/>
  <c r="W91" i="4"/>
  <c r="AF92" i="4"/>
  <c r="BG92" i="4" s="1" a="1"/>
  <c r="BG92" i="4" s="1"/>
  <c r="X92" i="4"/>
  <c r="W92" i="4"/>
  <c r="AF93" i="4"/>
  <c r="BG93" i="4" s="1" a="1"/>
  <c r="BG93" i="4" s="1"/>
  <c r="X93" i="4"/>
  <c r="W93" i="4"/>
  <c r="AF94" i="4"/>
  <c r="BG94" i="4" s="1" a="1"/>
  <c r="BG94" i="4" s="1"/>
  <c r="X94" i="4"/>
  <c r="W94" i="4"/>
  <c r="AF95" i="4"/>
  <c r="BG95" i="4" s="1" a="1"/>
  <c r="BG95" i="4" s="1"/>
  <c r="X95" i="4"/>
  <c r="W95" i="4"/>
  <c r="AF96" i="4"/>
  <c r="BG96" i="4" s="1" a="1"/>
  <c r="BG96" i="4" s="1"/>
  <c r="X96" i="4"/>
  <c r="W96" i="4"/>
  <c r="AF97" i="4"/>
  <c r="BG97" i="4" s="1" a="1"/>
  <c r="BG97" i="4" s="1"/>
  <c r="X97" i="4"/>
  <c r="W97" i="4"/>
  <c r="AF98" i="4"/>
  <c r="BG98" i="4" s="1" a="1"/>
  <c r="BG98" i="4" s="1"/>
  <c r="X98" i="4"/>
  <c r="W98" i="4"/>
  <c r="AF99" i="4"/>
  <c r="BG99" i="4" s="1" a="1"/>
  <c r="BG99" i="4" s="1"/>
  <c r="X99" i="4"/>
  <c r="W99" i="4"/>
  <c r="AF100" i="4"/>
  <c r="BG100" i="4" s="1" a="1"/>
  <c r="BG100" i="4" s="1"/>
  <c r="X100" i="4"/>
  <c r="W100" i="4"/>
  <c r="AF101" i="4"/>
  <c r="BG101" i="4" s="1" a="1"/>
  <c r="BG101" i="4" s="1"/>
  <c r="X101" i="4"/>
  <c r="W101" i="4"/>
  <c r="AF102" i="4"/>
  <c r="BG102" i="4" s="1" a="1"/>
  <c r="BG102" i="4" s="1"/>
  <c r="X102" i="4"/>
  <c r="W102" i="4"/>
  <c r="AF103" i="4"/>
  <c r="BG103" i="4" s="1" a="1"/>
  <c r="BG103" i="4" s="1"/>
  <c r="X103" i="4"/>
  <c r="W103" i="4"/>
  <c r="AF104" i="4"/>
  <c r="BG104" i="4" s="1" a="1"/>
  <c r="BG104" i="4" s="1"/>
  <c r="X104" i="4"/>
  <c r="W104" i="4"/>
  <c r="AF105" i="4"/>
  <c r="BG105" i="4" s="1" a="1"/>
  <c r="BG105" i="4" s="1"/>
  <c r="X105" i="4"/>
  <c r="W105" i="4"/>
  <c r="AF106" i="4"/>
  <c r="BG106" i="4" s="1" a="1"/>
  <c r="BG106" i="4" s="1"/>
  <c r="X106" i="4"/>
  <c r="W106" i="4"/>
  <c r="AF107" i="4"/>
  <c r="BG107" i="4" s="1" a="1"/>
  <c r="BG107" i="4" s="1"/>
  <c r="X107" i="4"/>
  <c r="W107" i="4"/>
  <c r="AF108" i="4"/>
  <c r="BG108" i="4" s="1" a="1"/>
  <c r="BG108" i="4" s="1"/>
  <c r="X108" i="4"/>
  <c r="W108" i="4"/>
  <c r="AF109" i="4"/>
  <c r="BG109" i="4" s="1" a="1"/>
  <c r="BG109" i="4" s="1"/>
  <c r="X109" i="4"/>
  <c r="W109" i="4"/>
  <c r="AF110" i="4"/>
  <c r="BG110" i="4" s="1" a="1"/>
  <c r="BG110" i="4" s="1"/>
  <c r="X110" i="4"/>
  <c r="W110" i="4"/>
  <c r="AF111" i="4"/>
  <c r="BG111" i="4" s="1" a="1"/>
  <c r="BG111" i="4" s="1"/>
  <c r="X111" i="4"/>
  <c r="W111" i="4"/>
  <c r="AF112" i="4"/>
  <c r="BG112" i="4" s="1" a="1"/>
  <c r="BG112" i="4" s="1"/>
  <c r="X112" i="4"/>
  <c r="W112" i="4"/>
  <c r="AF113" i="4"/>
  <c r="BG113" i="4" s="1" a="1"/>
  <c r="BG113" i="4" s="1"/>
  <c r="X113" i="4"/>
  <c r="W113" i="4"/>
  <c r="AF114" i="4"/>
  <c r="BG114" i="4" s="1" a="1"/>
  <c r="BG114" i="4" s="1"/>
  <c r="X114" i="4"/>
  <c r="W114" i="4"/>
  <c r="AF115" i="4"/>
  <c r="BG115" i="4" s="1" a="1"/>
  <c r="BG115" i="4" s="1"/>
  <c r="X115" i="4"/>
  <c r="W115" i="4"/>
  <c r="AF116" i="4"/>
  <c r="BG116" i="4" s="1" a="1"/>
  <c r="BG116" i="4" s="1"/>
  <c r="X116" i="4"/>
  <c r="W116" i="4"/>
  <c r="AF117" i="4"/>
  <c r="BG117" i="4" s="1" a="1"/>
  <c r="BG117" i="4" s="1"/>
  <c r="X117" i="4"/>
  <c r="W117" i="4"/>
  <c r="AF83" i="4"/>
  <c r="BG83" i="4" s="1" a="1"/>
  <c r="BG83" i="4" s="1"/>
  <c r="W83" i="4"/>
  <c r="Y83" i="4" s="1"/>
  <c r="W118" i="4"/>
  <c r="W119" i="4"/>
  <c r="W120" i="4"/>
  <c r="AF121" i="4"/>
  <c r="BG121" i="4" s="1" a="1"/>
  <c r="BG121" i="4" s="1"/>
  <c r="X121" i="4"/>
  <c r="W121" i="4"/>
  <c r="AF122" i="4"/>
  <c r="BG122" i="4" s="1" a="1"/>
  <c r="BG122" i="4" s="1"/>
  <c r="X122" i="4"/>
  <c r="W122" i="4"/>
  <c r="AF123" i="4"/>
  <c r="BG123" i="4" s="1" a="1"/>
  <c r="BG123" i="4" s="1"/>
  <c r="X123" i="4"/>
  <c r="W123" i="4"/>
  <c r="AF124" i="4"/>
  <c r="BG124" i="4" s="1" a="1"/>
  <c r="BG124" i="4" s="1"/>
  <c r="X124" i="4"/>
  <c r="W124" i="4"/>
  <c r="AF125" i="4"/>
  <c r="BG125" i="4" s="1" a="1"/>
  <c r="BG125" i="4" s="1"/>
  <c r="X125" i="4"/>
  <c r="W125" i="4"/>
  <c r="AF126" i="4"/>
  <c r="BG126" i="4" s="1" a="1"/>
  <c r="BG126" i="4" s="1"/>
  <c r="X126" i="4"/>
  <c r="W126" i="4"/>
  <c r="AF127" i="4"/>
  <c r="BG127" i="4" s="1" a="1"/>
  <c r="BG127" i="4" s="1"/>
  <c r="X127" i="4"/>
  <c r="W127" i="4"/>
  <c r="AF128" i="4"/>
  <c r="BG128" i="4" s="1" a="1"/>
  <c r="BG128" i="4" s="1"/>
  <c r="X128" i="4"/>
  <c r="W128" i="4"/>
  <c r="AF129" i="4"/>
  <c r="BG129" i="4" s="1" a="1"/>
  <c r="BG129" i="4" s="1"/>
  <c r="X129" i="4"/>
  <c r="W129" i="4"/>
  <c r="AF130" i="4"/>
  <c r="BG130" i="4" s="1" a="1"/>
  <c r="BG130" i="4" s="1"/>
  <c r="X130" i="4"/>
  <c r="W130" i="4"/>
  <c r="AF131" i="4"/>
  <c r="BG131" i="4" s="1" a="1"/>
  <c r="BG131" i="4" s="1"/>
  <c r="X131" i="4"/>
  <c r="W131" i="4"/>
  <c r="AF132" i="4"/>
  <c r="BG132" i="4" s="1" a="1"/>
  <c r="BG132" i="4" s="1"/>
  <c r="X132" i="4"/>
  <c r="W132" i="4"/>
  <c r="AF133" i="4"/>
  <c r="BG133" i="4" s="1" a="1"/>
  <c r="BG133" i="4" s="1"/>
  <c r="X133" i="4"/>
  <c r="W133" i="4"/>
  <c r="Y133" i="4" s="1"/>
  <c r="AF134" i="4"/>
  <c r="BG134" i="4" s="1" a="1"/>
  <c r="BG134" i="4" s="1"/>
  <c r="X134" i="4"/>
  <c r="W134" i="4"/>
  <c r="Y134" i="4" s="1"/>
  <c r="AF135" i="4"/>
  <c r="BG135" i="4" s="1" a="1"/>
  <c r="BG135" i="4" s="1"/>
  <c r="X135" i="4"/>
  <c r="W135" i="4"/>
  <c r="AF136" i="4"/>
  <c r="BG136" i="4" s="1" a="1"/>
  <c r="BG136" i="4" s="1"/>
  <c r="X136" i="4"/>
  <c r="W136" i="4"/>
  <c r="AF137" i="4"/>
  <c r="BG137" i="4" s="1" a="1"/>
  <c r="BG137" i="4" s="1"/>
  <c r="X137" i="4"/>
  <c r="W137" i="4"/>
  <c r="AF138" i="4"/>
  <c r="BG138" i="4" s="1" a="1"/>
  <c r="BG138" i="4" s="1"/>
  <c r="X138" i="4"/>
  <c r="W138" i="4"/>
  <c r="AF139" i="4"/>
  <c r="BG139" i="4" s="1" a="1"/>
  <c r="BG139" i="4" s="1"/>
  <c r="X139" i="4"/>
  <c r="W139" i="4"/>
  <c r="AF140" i="4"/>
  <c r="BG140" i="4" s="1" a="1"/>
  <c r="BG140" i="4" s="1"/>
  <c r="X140" i="4"/>
  <c r="W140" i="4"/>
  <c r="AF141" i="4"/>
  <c r="BG141" i="4" s="1" a="1"/>
  <c r="BG141" i="4" s="1"/>
  <c r="X141" i="4"/>
  <c r="W141" i="4"/>
  <c r="X118" i="4"/>
  <c r="X119" i="4"/>
  <c r="X120" i="4"/>
  <c r="BG12" i="4" a="1"/>
  <c r="BG12" i="4" s="1"/>
  <c r="W12" i="4"/>
  <c r="S142" i="4"/>
  <c r="X12" i="4"/>
  <c r="Y39" i="4" l="1"/>
  <c r="Y37" i="4"/>
  <c r="Y35" i="4"/>
  <c r="Y33" i="4"/>
  <c r="Y31" i="4"/>
  <c r="Y65" i="4"/>
  <c r="Y61" i="4"/>
  <c r="Y57" i="4"/>
  <c r="Y53" i="4"/>
  <c r="U142" i="4"/>
  <c r="T142" i="4"/>
  <c r="BD142" i="4" a="1"/>
  <c r="BD142" i="4" s="1"/>
  <c r="BB13" i="4"/>
  <c r="BA142" i="4" a="1"/>
  <c r="BA142" i="4" s="1"/>
  <c r="BE142" i="4" a="1"/>
  <c r="BE142" i="4" s="1"/>
  <c r="Y141" i="4"/>
  <c r="Y139" i="4"/>
  <c r="Y137" i="4"/>
  <c r="Y135" i="4"/>
  <c r="Y131" i="4"/>
  <c r="Y129" i="4"/>
  <c r="Y127" i="4"/>
  <c r="Y125" i="4"/>
  <c r="Y123" i="4"/>
  <c r="Y121" i="4"/>
  <c r="Y117" i="4"/>
  <c r="Y115" i="4"/>
  <c r="Y113" i="4"/>
  <c r="Y111" i="4"/>
  <c r="Y109" i="4"/>
  <c r="Y107" i="4"/>
  <c r="Y105" i="4"/>
  <c r="Y103" i="4"/>
  <c r="Y101" i="4"/>
  <c r="Y99" i="4"/>
  <c r="Y97" i="4"/>
  <c r="Y95" i="4"/>
  <c r="Y93" i="4"/>
  <c r="Y91" i="4"/>
  <c r="Y89" i="4"/>
  <c r="Y87" i="4"/>
  <c r="Y85" i="4"/>
  <c r="Y78" i="4"/>
  <c r="Y74" i="4"/>
  <c r="Y70" i="4"/>
  <c r="Y68" i="4"/>
  <c r="Y66" i="4"/>
  <c r="Y64" i="4"/>
  <c r="Y62" i="4"/>
  <c r="Y60" i="4"/>
  <c r="Y58" i="4"/>
  <c r="Y56" i="4"/>
  <c r="Y54" i="4"/>
  <c r="Y52" i="4"/>
  <c r="Y16" i="4"/>
  <c r="Y14" i="4"/>
  <c r="Y20" i="4"/>
  <c r="BB89" i="4"/>
  <c r="BC89" i="4" s="1"/>
  <c r="AO69" i="4"/>
  <c r="AN142" i="4" a="1"/>
  <c r="AN142" i="4" s="1"/>
  <c r="BB91" i="4"/>
  <c r="BC91" i="4" s="1"/>
  <c r="BG69" i="4" a="1"/>
  <c r="BG69" i="4" s="1"/>
  <c r="Y119" i="4"/>
  <c r="Y40" i="4"/>
  <c r="Y38" i="4"/>
  <c r="Y36" i="4"/>
  <c r="Y34" i="4"/>
  <c r="Y32" i="4"/>
  <c r="Y30" i="4"/>
  <c r="Y28" i="4"/>
  <c r="Y26" i="4"/>
  <c r="Y24" i="4"/>
  <c r="Y51" i="4"/>
  <c r="Y47" i="4"/>
  <c r="Y43" i="4"/>
  <c r="Y71" i="4"/>
  <c r="Y63" i="4"/>
  <c r="Y55" i="4"/>
  <c r="Y50" i="4"/>
  <c r="Y46" i="4"/>
  <c r="Y44" i="4"/>
  <c r="Y22" i="4"/>
  <c r="Y140" i="4"/>
  <c r="Y138" i="4"/>
  <c r="Y136" i="4"/>
  <c r="Y132" i="4"/>
  <c r="Y130" i="4"/>
  <c r="Y128" i="4"/>
  <c r="Y126" i="4"/>
  <c r="Y124" i="4"/>
  <c r="Y122" i="4"/>
  <c r="Y120" i="4"/>
  <c r="Y118" i="4"/>
  <c r="Y116" i="4"/>
  <c r="Y114" i="4"/>
  <c r="Y112" i="4"/>
  <c r="Y110" i="4"/>
  <c r="Y108" i="4"/>
  <c r="Y106" i="4"/>
  <c r="Y104" i="4"/>
  <c r="Y102" i="4"/>
  <c r="Y100" i="4"/>
  <c r="Y98" i="4"/>
  <c r="Y96" i="4"/>
  <c r="Y94" i="4"/>
  <c r="Y92" i="4"/>
  <c r="Y90" i="4"/>
  <c r="Y88" i="4"/>
  <c r="Y86" i="4"/>
  <c r="Y84" i="4"/>
  <c r="Y80" i="4"/>
  <c r="Y76" i="4"/>
  <c r="Y72" i="4"/>
  <c r="Y82" i="4"/>
  <c r="Y49" i="4"/>
  <c r="Y45" i="4"/>
  <c r="Y41" i="4"/>
  <c r="Y13" i="4"/>
  <c r="Y81" i="4"/>
  <c r="Y67" i="4"/>
  <c r="Y59" i="4"/>
  <c r="Y48" i="4"/>
  <c r="Y42" i="4"/>
  <c r="X142" i="4"/>
  <c r="AF142" i="4"/>
  <c r="W142" i="4"/>
  <c r="Y12" i="4"/>
  <c r="Y142" i="4" l="1"/>
  <c r="BG142" i="4"/>
  <c r="BC13" i="4"/>
  <c r="BC142" i="4" s="1" a="1"/>
  <c r="BC142" i="4" s="1"/>
  <c r="BB142" i="4" a="1"/>
  <c r="BB142" i="4" s="1"/>
  <c r="AP69" i="4"/>
  <c r="AP142" i="4" s="1" a="1"/>
  <c r="AP142" i="4" s="1"/>
  <c r="AO142" i="4" a="1"/>
  <c r="AO142" i="4" s="1"/>
</calcChain>
</file>

<file path=xl/sharedStrings.xml><?xml version="1.0" encoding="utf-8"?>
<sst xmlns="http://schemas.openxmlformats.org/spreadsheetml/2006/main" count="924" uniqueCount="328">
  <si>
    <t>Утверждаю:</t>
  </si>
  <si>
    <t>№</t>
  </si>
  <si>
    <t>ПОКАЗАТЕЛИ НА НАЧАЛО УЧ.ГОДА</t>
  </si>
  <si>
    <t>I-IV</t>
  </si>
  <si>
    <t>V- IX</t>
  </si>
  <si>
    <t>X-XI</t>
  </si>
  <si>
    <t>ИТОГО</t>
  </si>
  <si>
    <t>_______________</t>
  </si>
  <si>
    <t>ТАРИФИКАЦИОННЫЙ СПИСОК</t>
  </si>
  <si>
    <t>Общее число часов преподавательской работы в неделю по тарификации, в т. ч.</t>
  </si>
  <si>
    <t>а)</t>
  </si>
  <si>
    <t>Число часов по учебному плану</t>
  </si>
  <si>
    <t>б)</t>
  </si>
  <si>
    <t>Число дополнительных часов</t>
  </si>
  <si>
    <t>№ п/п</t>
  </si>
  <si>
    <t>Ф.И.О.</t>
  </si>
  <si>
    <t>должность</t>
  </si>
  <si>
    <t>образование</t>
  </si>
  <si>
    <t>категория</t>
  </si>
  <si>
    <t>пед. стаж</t>
  </si>
  <si>
    <t>звено, разряд</t>
  </si>
  <si>
    <t>ступень</t>
  </si>
  <si>
    <t>коэф</t>
  </si>
  <si>
    <t>ставка</t>
  </si>
  <si>
    <t>новый
коэф</t>
  </si>
  <si>
    <t>новая
ставка</t>
  </si>
  <si>
    <t>к-во ставок</t>
  </si>
  <si>
    <t>БДО</t>
  </si>
  <si>
    <t>число часов  в неделю</t>
  </si>
  <si>
    <t>зарплата в месяц</t>
  </si>
  <si>
    <t>Итого за часы</t>
  </si>
  <si>
    <t>доп. за пров.тетр.</t>
  </si>
  <si>
    <t>ИТОГО пед. з/пл. в мес.</t>
  </si>
  <si>
    <t>дополнительная оплата</t>
  </si>
  <si>
    <t>оклад</t>
  </si>
  <si>
    <t>ВСЕГО</t>
  </si>
  <si>
    <t>предш. класс</t>
  </si>
  <si>
    <t xml:space="preserve">I-IV класс
</t>
  </si>
  <si>
    <t xml:space="preserve">V-IX класс
</t>
  </si>
  <si>
    <t xml:space="preserve">X-XI класс
</t>
  </si>
  <si>
    <t>Всего</t>
  </si>
  <si>
    <t>в т. ч. по старому коэф.</t>
  </si>
  <si>
    <t>в т. ч. доплата по новому коэф.</t>
  </si>
  <si>
    <t>V-IX</t>
  </si>
  <si>
    <t>кл. рук-во</t>
  </si>
  <si>
    <t>зав. кабин.</t>
  </si>
  <si>
    <t>обуч н/д</t>
  </si>
  <si>
    <t>эксперимент</t>
  </si>
  <si>
    <t>инклюзивные</t>
  </si>
  <si>
    <t>обновл. содерж.</t>
  </si>
  <si>
    <t>пед. мастерство</t>
  </si>
  <si>
    <t>преп. на англ. 200%</t>
  </si>
  <si>
    <t>преп. на англ. 100%</t>
  </si>
  <si>
    <t>магистр</t>
  </si>
  <si>
    <t>наставни-чество</t>
  </si>
  <si>
    <t>физкульт.</t>
  </si>
  <si>
    <t>надб. 10%</t>
  </si>
  <si>
    <t>н/час</t>
  </si>
  <si>
    <t>сумма</t>
  </si>
  <si>
    <t>часы</t>
  </si>
  <si>
    <t>мастер</t>
  </si>
  <si>
    <t>исслед.</t>
  </si>
  <si>
    <t>эксперт</t>
  </si>
  <si>
    <t>модератор</t>
  </si>
  <si>
    <t>в т. ч. по старому коэф. (100%)</t>
  </si>
  <si>
    <t>ВСЕГО:</t>
  </si>
  <si>
    <t>Главный бухгалтер</t>
  </si>
  <si>
    <t>учителей и других работников КГУ "Общеобразовательная школа имени Нуркена Абдирова"</t>
  </si>
  <si>
    <t>Адрес: Ермекова, 9/1</t>
  </si>
  <si>
    <t>Директор Баграмова.Г.Т</t>
  </si>
  <si>
    <t>Число классов на 04.10.22 г.</t>
  </si>
  <si>
    <t>Число учащихся на 04.10.22 г.</t>
  </si>
  <si>
    <t>04 октября 2022</t>
  </si>
  <si>
    <t>Баграмова Г.Т.</t>
  </si>
  <si>
    <t>Колмогорцева С.А.</t>
  </si>
  <si>
    <t>Зам. руководителя ОО г. Караганды</t>
  </si>
  <si>
    <t>Н. В. Головина</t>
  </si>
  <si>
    <t>Баграмова.Г.Т</t>
  </si>
  <si>
    <t>директор</t>
  </si>
  <si>
    <t>в.о.</t>
  </si>
  <si>
    <t>26л4м1д</t>
  </si>
  <si>
    <t>A1</t>
  </si>
  <si>
    <t>3</t>
  </si>
  <si>
    <t>уч. каз. яз. и лит.</t>
  </si>
  <si>
    <t>в</t>
  </si>
  <si>
    <t>26л4м</t>
  </si>
  <si>
    <t>B2</t>
  </si>
  <si>
    <t>2</t>
  </si>
  <si>
    <t>Глобальные комп</t>
  </si>
  <si>
    <t>Абилхаирова Ж.А.</t>
  </si>
  <si>
    <t>зам. дир. по ВР</t>
  </si>
  <si>
    <t>25л5м21д</t>
  </si>
  <si>
    <t>3-1</t>
  </si>
  <si>
    <t>б/к</t>
  </si>
  <si>
    <t>4</t>
  </si>
  <si>
    <t>Евстегнеева Л.А.</t>
  </si>
  <si>
    <t>зам дир по УР</t>
  </si>
  <si>
    <t>16л4м14д</t>
  </si>
  <si>
    <t>зам. дир. по УМР</t>
  </si>
  <si>
    <t>16л4м25д</t>
  </si>
  <si>
    <t>Ибраева М.Б</t>
  </si>
  <si>
    <t>зам.дир по  Проф обуч</t>
  </si>
  <si>
    <t>16л11м1д</t>
  </si>
  <si>
    <t>уч. географии</t>
  </si>
  <si>
    <t>16л11м10д</t>
  </si>
  <si>
    <t>Искакова Г.М.</t>
  </si>
  <si>
    <t>зам. дир. по УВР</t>
  </si>
  <si>
    <t>16л3м</t>
  </si>
  <si>
    <t>матем.</t>
  </si>
  <si>
    <t>Келесбаева Ш.К.</t>
  </si>
  <si>
    <t>зам. директора УР-1</t>
  </si>
  <si>
    <t>38л</t>
  </si>
  <si>
    <t>уч. истории</t>
  </si>
  <si>
    <t>1</t>
  </si>
  <si>
    <t>Макенова Ж.Ж.</t>
  </si>
  <si>
    <t>зам.директора по ВР</t>
  </si>
  <si>
    <t>13л11м21д</t>
  </si>
  <si>
    <t>Рахимжанов Е.Т.</t>
  </si>
  <si>
    <t>зам. дир.по ЭР</t>
  </si>
  <si>
    <t>6л11м20д</t>
  </si>
  <si>
    <t>уч. физкультуры</t>
  </si>
  <si>
    <t>Шнанова.А</t>
  </si>
  <si>
    <t>Зам.дир.по проф.обуч</t>
  </si>
  <si>
    <t>24л2м</t>
  </si>
  <si>
    <t>уч. информатики</t>
  </si>
  <si>
    <t>уч. математики</t>
  </si>
  <si>
    <t>Абдрашитова З.Ш</t>
  </si>
  <si>
    <t>уч. англ. яз.</t>
  </si>
  <si>
    <t>4л11м</t>
  </si>
  <si>
    <t>Абдулина Д.Е.</t>
  </si>
  <si>
    <t>17л3м</t>
  </si>
  <si>
    <t>Абжанова.А.К</t>
  </si>
  <si>
    <t>уч. рус. яз. и лит.</t>
  </si>
  <si>
    <t>1л1м</t>
  </si>
  <si>
    <t>Абишева А.Д.</t>
  </si>
  <si>
    <t>худ. труд</t>
  </si>
  <si>
    <t>3л</t>
  </si>
  <si>
    <t>Адамов Д.К</t>
  </si>
  <si>
    <t>28л6м</t>
  </si>
  <si>
    <t>Аймагамбетов.Б.Б</t>
  </si>
  <si>
    <t xml:space="preserve">история </t>
  </si>
  <si>
    <t>3л5м</t>
  </si>
  <si>
    <t>обуч. на дому</t>
  </si>
  <si>
    <t>Аймуханбетова А.Б</t>
  </si>
  <si>
    <t>биология , естествознания</t>
  </si>
  <si>
    <t>1л11м</t>
  </si>
  <si>
    <t>2л</t>
  </si>
  <si>
    <t>Айтуганов Б.Н</t>
  </si>
  <si>
    <t>физ-ра</t>
  </si>
  <si>
    <t>10л10м</t>
  </si>
  <si>
    <t>Ахметова Г.П</t>
  </si>
  <si>
    <t>русск.язи литературы</t>
  </si>
  <si>
    <t>14л5м</t>
  </si>
  <si>
    <t>13л4м</t>
  </si>
  <si>
    <t>Ауэзова Б.М</t>
  </si>
  <si>
    <t>13л</t>
  </si>
  <si>
    <t>Аяганова Г.С</t>
  </si>
  <si>
    <t>4л</t>
  </si>
  <si>
    <t>Адамбек Д.К</t>
  </si>
  <si>
    <t>2л7м</t>
  </si>
  <si>
    <t>Байгелова Ш.Т</t>
  </si>
  <si>
    <t xml:space="preserve">уч. нач. кл. </t>
  </si>
  <si>
    <t>25л7м28д</t>
  </si>
  <si>
    <t>Байпакпаев А.М.</t>
  </si>
  <si>
    <t>организатор НВТП</t>
  </si>
  <si>
    <t>27л4м</t>
  </si>
  <si>
    <t>Бутузова Т.В.</t>
  </si>
  <si>
    <t>29л9м</t>
  </si>
  <si>
    <t>Бегендик К.М</t>
  </si>
  <si>
    <t>1л</t>
  </si>
  <si>
    <t>Ғалымбекова Г.Ғ.</t>
  </si>
  <si>
    <t>5л6м</t>
  </si>
  <si>
    <t>Глущенко О.И.</t>
  </si>
  <si>
    <t>уч. нач. кл.</t>
  </si>
  <si>
    <t>Горбатова О.Д</t>
  </si>
  <si>
    <t>19л2м</t>
  </si>
  <si>
    <t>Грачёва А.В.</t>
  </si>
  <si>
    <t xml:space="preserve"> география, естествознания</t>
  </si>
  <si>
    <t>6л10м</t>
  </si>
  <si>
    <t>Джумаев Э.Э.</t>
  </si>
  <si>
    <t>ср.сп.</t>
  </si>
  <si>
    <t>B4</t>
  </si>
  <si>
    <t>Еримбетова Ш.М.</t>
  </si>
  <si>
    <t>13л10м</t>
  </si>
  <si>
    <t>Жилкишенова А.Е.</t>
  </si>
  <si>
    <t>каз.язык</t>
  </si>
  <si>
    <t>39л11м1д</t>
  </si>
  <si>
    <t>Жұмаш Н.О</t>
  </si>
  <si>
    <t>12л3м</t>
  </si>
  <si>
    <t>Зиатдинова А.Т.</t>
  </si>
  <si>
    <t>11л3м</t>
  </si>
  <si>
    <t>Жетимекова С.К</t>
  </si>
  <si>
    <t>33л</t>
  </si>
  <si>
    <t>Жумасатулы М</t>
  </si>
  <si>
    <t>Калкаманова Г.Т.</t>
  </si>
  <si>
    <t>физика</t>
  </si>
  <si>
    <t>Касымова Д.А.</t>
  </si>
  <si>
    <t>13л9м</t>
  </si>
  <si>
    <t>информатика</t>
  </si>
  <si>
    <t>Қасымбек Ж.Т</t>
  </si>
  <si>
    <t>педагог проф</t>
  </si>
  <si>
    <t>29л1м</t>
  </si>
  <si>
    <t>Керембаева Д.Н</t>
  </si>
  <si>
    <t>25л</t>
  </si>
  <si>
    <t>Кислицына И.В.</t>
  </si>
  <si>
    <t>13л11м23д</t>
  </si>
  <si>
    <t>уч.нач.кл</t>
  </si>
  <si>
    <t>13л11м20д</t>
  </si>
  <si>
    <t>Короленко.Ю.Ю</t>
  </si>
  <si>
    <t>2л8м14д</t>
  </si>
  <si>
    <t>Кудинова А.А</t>
  </si>
  <si>
    <t>25л11м</t>
  </si>
  <si>
    <t>Кузанбаева.Г.А</t>
  </si>
  <si>
    <t>8л2м</t>
  </si>
  <si>
    <t>Куракбаева Р.К.</t>
  </si>
  <si>
    <t>15л4м</t>
  </si>
  <si>
    <t>Курмашов Д.М.</t>
  </si>
  <si>
    <t>уч. худ.труд</t>
  </si>
  <si>
    <t>Курмашова М.А</t>
  </si>
  <si>
    <t xml:space="preserve"> химия, естествознание</t>
  </si>
  <si>
    <t>14л3м</t>
  </si>
  <si>
    <t>Кылбаева А.О</t>
  </si>
  <si>
    <t>Максутова К.Ж</t>
  </si>
  <si>
    <t>21л1м</t>
  </si>
  <si>
    <t>Манагарова И.В.</t>
  </si>
  <si>
    <t>30л10м</t>
  </si>
  <si>
    <t>Мауиянова Р.М до</t>
  </si>
  <si>
    <t>26л3м23д</t>
  </si>
  <si>
    <t>Лисицына С.М</t>
  </si>
  <si>
    <t>31л11м</t>
  </si>
  <si>
    <t>Мусаинова А.Н.</t>
  </si>
  <si>
    <t>уч. худ труд</t>
  </si>
  <si>
    <t>27л</t>
  </si>
  <si>
    <t>Муханбетжанова А.А</t>
  </si>
  <si>
    <t>14л</t>
  </si>
  <si>
    <t>14л11м</t>
  </si>
  <si>
    <t>Мухаметкалиева А.К</t>
  </si>
  <si>
    <t>5л11м</t>
  </si>
  <si>
    <t>Ни В.Л.</t>
  </si>
  <si>
    <t>4л9м</t>
  </si>
  <si>
    <t>Нургалиева Ж.А.</t>
  </si>
  <si>
    <t>20л10м</t>
  </si>
  <si>
    <t>Нурланова Н.Н (в д/о)</t>
  </si>
  <si>
    <t>7л11м</t>
  </si>
  <si>
    <t>Омарова Д.С.</t>
  </si>
  <si>
    <t>20л7м</t>
  </si>
  <si>
    <t>Омарова.И.Г</t>
  </si>
  <si>
    <t>28л</t>
  </si>
  <si>
    <t>Петрукна Р.В</t>
  </si>
  <si>
    <t>англ.яэык</t>
  </si>
  <si>
    <t>9л7м</t>
  </si>
  <si>
    <t>Марат Н.Н</t>
  </si>
  <si>
    <t>обуч. на дому,история</t>
  </si>
  <si>
    <t>8л7м</t>
  </si>
  <si>
    <t>1л7м</t>
  </si>
  <si>
    <t>обуч. на дому,география</t>
  </si>
  <si>
    <t>Побережная Л.В</t>
  </si>
  <si>
    <t>29л11м</t>
  </si>
  <si>
    <t>Рязанов А.А</t>
  </si>
  <si>
    <t xml:space="preserve">Физ ра </t>
  </si>
  <si>
    <t>17л5м</t>
  </si>
  <si>
    <t>Рязанова Т.П.</t>
  </si>
  <si>
    <t>20л11м</t>
  </si>
  <si>
    <t>Самекбаева.Ф</t>
  </si>
  <si>
    <t>Сатибекова М.Е.</t>
  </si>
  <si>
    <t>25л1м</t>
  </si>
  <si>
    <t>Сатимова С.З</t>
  </si>
  <si>
    <t>6л8м</t>
  </si>
  <si>
    <t>Сатыбалдин Е</t>
  </si>
  <si>
    <t>уч. химии</t>
  </si>
  <si>
    <t>Серікбай М.М.</t>
  </si>
  <si>
    <t>уч. музыки</t>
  </si>
  <si>
    <t>6л</t>
  </si>
  <si>
    <t>Созыкина С.И.</t>
  </si>
  <si>
    <t>34л5м</t>
  </si>
  <si>
    <t>Сулайманова М.А</t>
  </si>
  <si>
    <t>уч. физики</t>
  </si>
  <si>
    <t>21л11м</t>
  </si>
  <si>
    <t>обуч. на дому,физика</t>
  </si>
  <si>
    <t>обуч. на дому,информатика</t>
  </si>
  <si>
    <t>Сулейменова Г.А.</t>
  </si>
  <si>
    <t>27л11м</t>
  </si>
  <si>
    <t>Титова С.Н.</t>
  </si>
  <si>
    <t>9л2м</t>
  </si>
  <si>
    <t>Тлеукабылова Г.С</t>
  </si>
  <si>
    <t>4л3м</t>
  </si>
  <si>
    <t>Хайрулин Р.И.</t>
  </si>
  <si>
    <t>8л10м</t>
  </si>
  <si>
    <t>Хорошилова Т.А</t>
  </si>
  <si>
    <t>19л</t>
  </si>
  <si>
    <t>уч.информатики</t>
  </si>
  <si>
    <t>Чернева Л.Ю</t>
  </si>
  <si>
    <t>Ілияс Д.Б</t>
  </si>
  <si>
    <t>уч.худ.труд</t>
  </si>
  <si>
    <t>7л7м</t>
  </si>
  <si>
    <t>Ширяева Н.В.</t>
  </si>
  <si>
    <t>уч. биологии, естествознания</t>
  </si>
  <si>
    <t>25л3м25д</t>
  </si>
  <si>
    <t>Шуптар М.Е</t>
  </si>
  <si>
    <t>глобальные комп</t>
  </si>
  <si>
    <t xml:space="preserve">Юлдашева Д.У. </t>
  </si>
  <si>
    <t xml:space="preserve">русск.языкаи литературы </t>
  </si>
  <si>
    <t>Гуменюк Л.Ю</t>
  </si>
  <si>
    <t>педагог доп. образования</t>
  </si>
  <si>
    <t>6л2м</t>
  </si>
  <si>
    <t>Каскатаева А.Е</t>
  </si>
  <si>
    <t>восп. ГПД</t>
  </si>
  <si>
    <t>5л7м</t>
  </si>
  <si>
    <t>Ким О.О</t>
  </si>
  <si>
    <t>обуч. на дому,логопед</t>
  </si>
  <si>
    <t>30л8м</t>
  </si>
  <si>
    <t>Вакансия</t>
  </si>
  <si>
    <t>обуч.на дому математика</t>
  </si>
  <si>
    <t>10л</t>
  </si>
  <si>
    <t>сенсорное</t>
  </si>
  <si>
    <t>B3</t>
  </si>
  <si>
    <t>5л</t>
  </si>
  <si>
    <t xml:space="preserve">Вакансия </t>
  </si>
  <si>
    <t>уч.физкультуры</t>
  </si>
  <si>
    <t>5</t>
  </si>
  <si>
    <t>6</t>
  </si>
  <si>
    <t>7</t>
  </si>
  <si>
    <t>8</t>
  </si>
  <si>
    <t>9</t>
  </si>
  <si>
    <t>10</t>
  </si>
  <si>
    <t>11</t>
  </si>
  <si>
    <t>12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</si>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</sst>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9"/>
      <name val="Arial Cyr"/>
      <charset val="204"/>
    </font>
    <font>
      <sz val="9"/>
      <color theme="1"/>
      <name val="Arial Cyr"/>
      <charset val="204"/>
    </font>
    <font>
      <sz val="10"/>
      <color theme="1"/>
      <name val="Arial Cyr"/>
      <charset val="204"/>
    </font>
    <font>
      <b/>
      <sz val="9"/>
      <color theme="1"/>
      <name val="Arial Cyr"/>
      <charset val="204"/>
    </font>
    <font>
      <sz val="9"/>
      <name val="Arial Cyr"/>
      <charset val="204"/>
    </font>
    <font>
      <b/>
      <sz val="16"/>
      <name val="Arial Cyr"/>
      <charset val="204"/>
    </font>
    <font>
      <b/>
      <sz val="8"/>
      <name val="Arial Cyr"/>
      <charset val="204"/>
    </font>
    <font>
      <sz val="8"/>
      <color theme="1"/>
      <name val="Arial Cyr"/>
      <charset val="204"/>
    </font>
    <font>
      <b/>
      <sz val="8"/>
      <name val="Arial Cyr"/>
      <family val="2"/>
      <charset val="204"/>
    </font>
    <font>
      <sz val="8"/>
      <color theme="1"/>
      <name val="Calibri"/>
      <family val="2"/>
      <charset val="204"/>
      <scheme val="minor"/>
    </font>
    <font>
      <b/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" fontId="2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0" xfId="0" applyFont="1"/>
    <xf numFmtId="0" fontId="1" fillId="0" borderId="0" xfId="0" applyFont="1" applyBorder="1"/>
    <xf numFmtId="0" fontId="4" fillId="0" borderId="0" xfId="0" applyFont="1"/>
    <xf numFmtId="0" fontId="1" fillId="0" borderId="0" xfId="0" applyFont="1" applyBorder="1" applyAlignment="1">
      <alignment horizontal="left"/>
    </xf>
    <xf numFmtId="0" fontId="2" fillId="0" borderId="5" xfId="0" applyFont="1" applyBorder="1" applyAlignment="1">
      <alignment horizontal="right"/>
    </xf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  <xf numFmtId="0" fontId="2" fillId="0" borderId="5" xfId="0" applyFont="1" applyBorder="1"/>
    <xf numFmtId="0" fontId="5" fillId="0" borderId="0" xfId="0" applyFont="1" applyAlignment="1"/>
    <xf numFmtId="0" fontId="3" fillId="0" borderId="0" xfId="0" applyFont="1" applyAlignment="1"/>
    <xf numFmtId="0" fontId="6" fillId="0" borderId="0" xfId="0" applyFont="1"/>
    <xf numFmtId="0" fontId="7" fillId="0" borderId="0" xfId="0" applyFont="1" applyAlignment="1">
      <alignment horizontal="center"/>
    </xf>
    <xf numFmtId="0" fontId="7" fillId="0" borderId="6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0" xfId="0" applyFont="1"/>
    <xf numFmtId="0" fontId="0" fillId="0" borderId="0" xfId="0" applyFont="1" applyBorder="1"/>
    <xf numFmtId="0" fontId="2" fillId="0" borderId="0" xfId="0" applyFont="1" applyFill="1" applyBorder="1" applyAlignment="1">
      <alignment horizontal="left" indent="6"/>
    </xf>
    <xf numFmtId="0" fontId="2" fillId="0" borderId="0" xfId="0" applyFont="1" applyBorder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10" fontId="8" fillId="0" borderId="8" xfId="0" applyNumberFormat="1" applyFont="1" applyBorder="1" applyAlignment="1">
      <alignment horizontal="center" vertical="center"/>
    </xf>
    <xf numFmtId="10" fontId="8" fillId="0" borderId="7" xfId="0" applyNumberFormat="1" applyFont="1" applyBorder="1" applyAlignment="1">
      <alignment horizontal="center" vertical="center"/>
    </xf>
    <xf numFmtId="10" fontId="8" fillId="0" borderId="9" xfId="0" applyNumberFormat="1" applyFont="1" applyBorder="1" applyAlignment="1">
      <alignment horizontal="center" vertical="center"/>
    </xf>
    <xf numFmtId="0" fontId="9" fillId="0" borderId="0" xfId="0" applyFont="1"/>
    <xf numFmtId="0" fontId="8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16" fontId="8" fillId="0" borderId="1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/>
    </xf>
    <xf numFmtId="0" fontId="8" fillId="0" borderId="4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0" fontId="8" fillId="0" borderId="1" xfId="0" applyNumberFormat="1" applyFont="1" applyBorder="1" applyAlignment="1">
      <alignment horizontal="center" vertical="center" wrapText="1"/>
    </xf>
    <xf numFmtId="10" fontId="8" fillId="0" borderId="2" xfId="0" applyNumberFormat="1" applyFont="1" applyBorder="1" applyAlignment="1">
      <alignment horizontal="center" vertical="center" wrapText="1"/>
    </xf>
    <xf numFmtId="10" fontId="8" fillId="0" borderId="3" xfId="0" applyNumberFormat="1" applyFont="1" applyBorder="1" applyAlignment="1">
      <alignment horizontal="center" vertical="center" wrapText="1"/>
    </xf>
    <xf numFmtId="10" fontId="8" fillId="0" borderId="4" xfId="0" applyNumberFormat="1" applyFont="1" applyBorder="1" applyAlignment="1">
      <alignment horizontal="center" vertical="center" wrapText="1"/>
    </xf>
    <xf numFmtId="10" fontId="8" fillId="0" borderId="11" xfId="0" applyNumberFormat="1" applyFont="1" applyBorder="1" applyAlignment="1">
      <alignment horizontal="center" vertical="center" wrapText="1"/>
    </xf>
    <xf numFmtId="10" fontId="8" fillId="0" borderId="12" xfId="0" applyNumberFormat="1" applyFont="1" applyBorder="1" applyAlignment="1">
      <alignment horizontal="center" vertical="center" wrapText="1"/>
    </xf>
    <xf numFmtId="10" fontId="8" fillId="0" borderId="13" xfId="0" applyNumberFormat="1" applyFont="1" applyBorder="1" applyAlignment="1">
      <alignment horizontal="center" vertical="center"/>
    </xf>
    <xf numFmtId="10" fontId="8" fillId="0" borderId="0" xfId="0" applyNumberFormat="1" applyFont="1" applyBorder="1" applyAlignment="1">
      <alignment horizontal="center" vertical="center"/>
    </xf>
    <xf numFmtId="10" fontId="8" fillId="0" borderId="6" xfId="0" applyNumberFormat="1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16" fontId="8" fillId="0" borderId="14" xfId="0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10" fontId="8" fillId="0" borderId="14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10" fontId="8" fillId="0" borderId="5" xfId="0" applyNumberFormat="1" applyFont="1" applyBorder="1" applyAlignment="1">
      <alignment horizontal="center" vertical="center"/>
    </xf>
    <xf numFmtId="10" fontId="8" fillId="0" borderId="1" xfId="0" applyNumberFormat="1" applyFont="1" applyBorder="1" applyAlignment="1">
      <alignment horizontal="center" vertical="center" wrapText="1"/>
    </xf>
    <xf numFmtId="0" fontId="11" fillId="0" borderId="0" xfId="0" applyFont="1"/>
    <xf numFmtId="0" fontId="9" fillId="0" borderId="16" xfId="0" applyFont="1" applyBorder="1" applyAlignment="1">
      <alignment horizontal="left"/>
    </xf>
    <xf numFmtId="0" fontId="9" fillId="0" borderId="16" xfId="0" applyFont="1" applyBorder="1" applyAlignment="1">
      <alignment horizontal="center"/>
    </xf>
    <xf numFmtId="49" fontId="9" fillId="0" borderId="16" xfId="0" applyNumberFormat="1" applyFont="1" applyBorder="1" applyAlignment="1">
      <alignment horizontal="center"/>
    </xf>
    <xf numFmtId="2" fontId="9" fillId="0" borderId="16" xfId="0" applyNumberFormat="1" applyFont="1" applyBorder="1" applyAlignment="1">
      <alignment horizontal="right"/>
    </xf>
    <xf numFmtId="1" fontId="9" fillId="0" borderId="16" xfId="0" applyNumberFormat="1" applyFont="1" applyBorder="1" applyAlignment="1">
      <alignment horizontal="right"/>
    </xf>
    <xf numFmtId="0" fontId="9" fillId="0" borderId="16" xfId="0" applyNumberFormat="1" applyFont="1" applyBorder="1" applyAlignment="1">
      <alignment horizontal="right"/>
    </xf>
    <xf numFmtId="0" fontId="9" fillId="0" borderId="16" xfId="0" applyNumberFormat="1" applyFont="1" applyBorder="1" applyAlignment="1">
      <alignment horizontal="center"/>
    </xf>
    <xf numFmtId="1" fontId="10" fillId="0" borderId="16" xfId="0" applyNumberFormat="1" applyFont="1" applyBorder="1" applyAlignment="1">
      <alignment horizontal="right"/>
    </xf>
    <xf numFmtId="1" fontId="9" fillId="0" borderId="17" xfId="0" applyNumberFormat="1" applyFont="1" applyBorder="1" applyAlignment="1">
      <alignment horizontal="right"/>
    </xf>
    <xf numFmtId="0" fontId="8" fillId="0" borderId="2" xfId="0" applyFont="1" applyBorder="1" applyAlignment="1">
      <alignment horizontal="center"/>
    </xf>
    <xf numFmtId="0" fontId="8" fillId="0" borderId="19" xfId="0" applyFont="1" applyBorder="1"/>
    <xf numFmtId="0" fontId="10" fillId="0" borderId="19" xfId="0" applyFont="1" applyBorder="1"/>
    <xf numFmtId="0" fontId="10" fillId="0" borderId="5" xfId="0" applyNumberFormat="1" applyFont="1" applyBorder="1" applyAlignment="1">
      <alignment horizontal="right"/>
    </xf>
    <xf numFmtId="1" fontId="10" fillId="0" borderId="5" xfId="0" applyNumberFormat="1" applyFont="1" applyBorder="1" applyAlignment="1">
      <alignment horizontal="right"/>
    </xf>
    <xf numFmtId="0" fontId="12" fillId="0" borderId="0" xfId="0" applyFont="1" applyAlignment="1"/>
    <xf numFmtId="0" fontId="12" fillId="0" borderId="0" xfId="0" applyFont="1" applyAlignment="1">
      <alignment horizontal="right"/>
    </xf>
    <xf numFmtId="0" fontId="9" fillId="0" borderId="20" xfId="0" applyFont="1" applyBorder="1" applyAlignment="1">
      <alignment horizontal="left"/>
    </xf>
    <xf numFmtId="0" fontId="9" fillId="0" borderId="20" xfId="0" applyFont="1" applyBorder="1" applyAlignment="1">
      <alignment horizontal="center"/>
    </xf>
    <xf numFmtId="49" fontId="9" fillId="0" borderId="20" xfId="0" applyNumberFormat="1" applyFont="1" applyBorder="1" applyAlignment="1">
      <alignment horizontal="center"/>
    </xf>
    <xf numFmtId="2" fontId="9" fillId="0" borderId="20" xfId="0" applyNumberFormat="1" applyFont="1" applyBorder="1" applyAlignment="1">
      <alignment horizontal="right"/>
    </xf>
    <xf numFmtId="1" fontId="9" fillId="0" borderId="20" xfId="0" applyNumberFormat="1" applyFont="1" applyBorder="1" applyAlignment="1">
      <alignment horizontal="right"/>
    </xf>
    <xf numFmtId="0" fontId="9" fillId="0" borderId="20" xfId="0" applyNumberFormat="1" applyFont="1" applyBorder="1" applyAlignment="1">
      <alignment horizontal="right"/>
    </xf>
    <xf numFmtId="0" fontId="9" fillId="0" borderId="20" xfId="0" applyNumberFormat="1" applyFont="1" applyBorder="1" applyAlignment="1">
      <alignment horizontal="center"/>
    </xf>
    <xf numFmtId="1" fontId="10" fillId="0" borderId="20" xfId="0" applyNumberFormat="1" applyFont="1" applyBorder="1" applyAlignment="1">
      <alignment horizontal="right"/>
    </xf>
    <xf numFmtId="1" fontId="9" fillId="0" borderId="18" xfId="0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49" fontId="10" fillId="0" borderId="1" xfId="0" applyNumberFormat="1" applyFont="1" applyBorder="1" applyAlignment="1">
      <alignment horizontal="center" vertical="center"/>
    </xf>
    <xf numFmtId="0" fontId="10" fillId="0" borderId="9" xfId="0" applyNumberFormat="1" applyFont="1" applyBorder="1" applyAlignment="1">
      <alignment horizontal="center" vertical="center"/>
    </xf>
    <xf numFmtId="0" fontId="0" fillId="0" borderId="22" xfId="0" applyBorder="1" applyAlignment="1">
      <alignment horizontal="right"/>
    </xf>
    <xf numFmtId="0" fontId="9" fillId="0" borderId="23" xfId="0" applyFont="1" applyBorder="1" applyAlignment="1">
      <alignment horizontal="right"/>
    </xf>
    <xf numFmtId="0" fontId="9" fillId="0" borderId="24" xfId="0" applyFont="1" applyBorder="1" applyAlignment="1">
      <alignment horizontal="left"/>
    </xf>
    <xf numFmtId="0" fontId="9" fillId="0" borderId="25" xfId="0" applyFont="1" applyBorder="1" applyAlignment="1">
      <alignment horizontal="left"/>
    </xf>
    <xf numFmtId="0" fontId="9" fillId="0" borderId="25" xfId="0" applyFont="1" applyBorder="1" applyAlignment="1">
      <alignment horizontal="center"/>
    </xf>
    <xf numFmtId="49" fontId="9" fillId="0" borderId="25" xfId="0" applyNumberFormat="1" applyFont="1" applyBorder="1" applyAlignment="1">
      <alignment horizontal="center"/>
    </xf>
    <xf numFmtId="2" fontId="9" fillId="0" borderId="25" xfId="0" applyNumberFormat="1" applyFont="1" applyBorder="1" applyAlignment="1">
      <alignment horizontal="right"/>
    </xf>
    <xf numFmtId="1" fontId="9" fillId="0" borderId="25" xfId="0" applyNumberFormat="1" applyFont="1" applyBorder="1" applyAlignment="1">
      <alignment horizontal="right"/>
    </xf>
    <xf numFmtId="0" fontId="9" fillId="0" borderId="25" xfId="0" applyNumberFormat="1" applyFont="1" applyBorder="1" applyAlignment="1">
      <alignment horizontal="right"/>
    </xf>
    <xf numFmtId="0" fontId="9" fillId="0" borderId="25" xfId="0" applyNumberFormat="1" applyFont="1" applyBorder="1" applyAlignment="1">
      <alignment horizontal="center"/>
    </xf>
    <xf numFmtId="1" fontId="10" fillId="0" borderId="25" xfId="0" applyNumberFormat="1" applyFont="1" applyBorder="1" applyAlignment="1">
      <alignment horizontal="right"/>
    </xf>
    <xf numFmtId="1" fontId="9" fillId="0" borderId="26" xfId="0" applyNumberFormat="1" applyFont="1" applyBorder="1" applyAlignment="1">
      <alignment horizontal="right"/>
    </xf>
    <xf numFmtId="1" fontId="10" fillId="0" borderId="27" xfId="0" applyNumberFormat="1" applyFont="1" applyBorder="1" applyAlignment="1">
      <alignment horizontal="right"/>
    </xf>
    <xf numFmtId="1" fontId="10" fillId="0" borderId="28" xfId="0" applyNumberFormat="1" applyFont="1" applyBorder="1" applyAlignment="1">
      <alignment horizontal="right"/>
    </xf>
    <xf numFmtId="1" fontId="10" fillId="0" borderId="29" xfId="0" applyNumberFormat="1" applyFont="1" applyBorder="1" applyAlignment="1">
      <alignment horizontal="right"/>
    </xf>
    <xf numFmtId="0" fontId="9" fillId="0" borderId="30" xfId="0" applyFont="1" applyBorder="1" applyAlignment="1">
      <alignment horizontal="right"/>
    </xf>
    <xf numFmtId="0" fontId="9" fillId="0" borderId="31" xfId="0" applyFont="1" applyBorder="1" applyAlignment="1">
      <alignment horizontal="left"/>
    </xf>
    <xf numFmtId="0" fontId="9" fillId="0" borderId="31" xfId="0" applyFont="1" applyBorder="1" applyAlignment="1">
      <alignment horizontal="center"/>
    </xf>
    <xf numFmtId="49" fontId="9" fillId="0" borderId="31" xfId="0" applyNumberFormat="1" applyFont="1" applyBorder="1" applyAlignment="1">
      <alignment horizontal="center"/>
    </xf>
    <xf numFmtId="2" fontId="9" fillId="0" borderId="31" xfId="0" applyNumberFormat="1" applyFont="1" applyBorder="1" applyAlignment="1">
      <alignment horizontal="right"/>
    </xf>
    <xf numFmtId="1" fontId="9" fillId="0" borderId="31" xfId="0" applyNumberFormat="1" applyFont="1" applyBorder="1" applyAlignment="1">
      <alignment horizontal="right"/>
    </xf>
    <xf numFmtId="0" fontId="9" fillId="0" borderId="31" xfId="0" applyNumberFormat="1" applyFont="1" applyBorder="1" applyAlignment="1">
      <alignment horizontal="right"/>
    </xf>
    <xf numFmtId="0" fontId="9" fillId="0" borderId="31" xfId="0" applyNumberFormat="1" applyFont="1" applyBorder="1" applyAlignment="1">
      <alignment horizontal="center"/>
    </xf>
    <xf numFmtId="1" fontId="10" fillId="0" borderId="31" xfId="0" applyNumberFormat="1" applyFont="1" applyBorder="1" applyAlignment="1">
      <alignment horizontal="right"/>
    </xf>
    <xf numFmtId="1" fontId="9" fillId="0" borderId="32" xfId="0" applyNumberFormat="1" applyFont="1" applyBorder="1" applyAlignment="1">
      <alignment horizontal="right"/>
    </xf>
    <xf numFmtId="1" fontId="10" fillId="0" borderId="33" xfId="0" applyNumberFormat="1" applyFont="1" applyBorder="1" applyAlignment="1">
      <alignment horizontal="right"/>
    </xf>
    <xf numFmtId="0" fontId="9" fillId="0" borderId="23" xfId="0" applyFont="1" applyBorder="1" applyAlignment="1">
      <alignment horizontal="right"/>
    </xf>
    <xf numFmtId="0" fontId="9" fillId="0" borderId="24" xfId="0" applyFont="1" applyBorder="1" applyAlignment="1">
      <alignment horizontal="left"/>
    </xf>
    <xf numFmtId="0" fontId="9" fillId="0" borderId="24" xfId="0" applyFont="1" applyBorder="1" applyAlignment="1">
      <alignment horizontal="center"/>
    </xf>
    <xf numFmtId="49" fontId="9" fillId="0" borderId="24" xfId="0" applyNumberFormat="1" applyFont="1" applyBorder="1" applyAlignment="1">
      <alignment horizontal="center"/>
    </xf>
    <xf numFmtId="2" fontId="9" fillId="0" borderId="24" xfId="0" applyNumberFormat="1" applyFont="1" applyBorder="1" applyAlignment="1">
      <alignment horizontal="right"/>
    </xf>
    <xf numFmtId="1" fontId="9" fillId="0" borderId="24" xfId="0" applyNumberFormat="1" applyFont="1" applyBorder="1" applyAlignment="1">
      <alignment horizontal="right"/>
    </xf>
    <xf numFmtId="0" fontId="9" fillId="0" borderId="24" xfId="0" applyNumberFormat="1" applyFont="1" applyBorder="1" applyAlignment="1">
      <alignment horizontal="right"/>
    </xf>
    <xf numFmtId="0" fontId="9" fillId="0" borderId="24" xfId="0" applyNumberFormat="1" applyFont="1" applyBorder="1" applyAlignment="1">
      <alignment horizontal="center"/>
    </xf>
    <xf numFmtId="1" fontId="10" fillId="0" borderId="24" xfId="0" applyNumberFormat="1" applyFont="1" applyBorder="1" applyAlignment="1">
      <alignment horizontal="right"/>
    </xf>
    <xf numFmtId="1" fontId="9" fillId="0" borderId="34" xfId="0" applyNumberFormat="1" applyFont="1" applyBorder="1" applyAlignment="1">
      <alignment horizontal="right"/>
    </xf>
    <xf numFmtId="1" fontId="10" fillId="0" borderId="35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146"/>
  <sheetViews>
    <sheetView tabSelected="1" zoomScale="85" zoomScaleNormal="85" workbookViewId="0">
      <pane xSplit="3" ySplit="11" topLeftCell="D129" activePane="bottomRight" state="frozen"/>
      <selection pane="topRight" activeCell="D1" sqref="D1"/>
      <selection pane="bottomLeft" activeCell="A25" sqref="A25"/>
      <selection pane="bottomRight"/>
    </sheetView>
  </sheetViews>
  <sheetFormatPr defaultRowHeight="15" x14ac:dyDescent="0.25"/>
  <cols>
    <col min="1" max="1" width="5.5703125" style="31" customWidth="1"/>
    <col min="2" max="2" width="18.28515625" style="31" bestFit="1" customWidth="1"/>
    <col min="3" max="3" width="23.42578125" style="31" bestFit="1" customWidth="1"/>
    <col min="4" max="8" width="9.140625" style="31"/>
    <col min="9" max="9" width="9.140625" style="31" customWidth="1"/>
    <col min="10" max="12" width="9.140625" style="31"/>
    <col min="13" max="13" width="6.28515625" style="31" customWidth="1"/>
    <col min="14" max="14" width="4" style="31" hidden="1" customWidth="1"/>
    <col min="15" max="19" width="9.140625" style="31"/>
    <col min="20" max="20" width="9" style="31" customWidth="1"/>
    <col min="21" max="22" width="9.140625" style="31"/>
    <col min="23" max="23" width="11.5703125" style="31" customWidth="1"/>
    <col min="24" max="24" width="10.5703125" style="31" customWidth="1"/>
    <col min="25" max="25" width="12.28515625" style="31" customWidth="1"/>
    <col min="26" max="40" width="9.140625" style="31"/>
    <col min="41" max="41" width="12.140625" style="31" customWidth="1"/>
    <col min="42" max="42" width="14.7109375" style="31" customWidth="1"/>
    <col min="43" max="47" width="9.140625" style="31"/>
    <col min="48" max="49" width="9.7109375" style="31" customWidth="1"/>
    <col min="50" max="53" width="9.140625" style="31"/>
    <col min="54" max="54" width="14.7109375" style="31" customWidth="1"/>
    <col min="55" max="55" width="14.28515625" style="31" customWidth="1"/>
    <col min="56" max="56" width="9.140625" style="31"/>
    <col min="57" max="57" width="15.140625" style="31" customWidth="1"/>
    <col min="58" max="58" width="14.140625" style="31" customWidth="1"/>
    <col min="59" max="192" width="9.140625" style="31"/>
    <col min="193" max="193" width="5.5703125" style="31" customWidth="1"/>
    <col min="194" max="200" width="9.140625" style="31"/>
    <col min="201" max="201" width="9.140625" style="31" customWidth="1"/>
    <col min="202" max="204" width="9.140625" style="31"/>
    <col min="205" max="205" width="6.28515625" style="31" customWidth="1"/>
    <col min="206" max="206" width="0" style="31" hidden="1" customWidth="1"/>
    <col min="207" max="222" width="9.140625" style="31"/>
    <col min="223" max="223" width="9" style="31" customWidth="1"/>
    <col min="224" max="234" width="9.140625" style="31"/>
    <col min="235" max="235" width="11.5703125" style="31" customWidth="1"/>
    <col min="236" max="236" width="10.5703125" style="31" customWidth="1"/>
    <col min="237" max="237" width="12.28515625" style="31" customWidth="1"/>
    <col min="238" max="261" width="9.140625" style="31"/>
    <col min="262" max="262" width="9.7109375" style="31" customWidth="1"/>
    <col min="263" max="267" width="9.140625" style="31"/>
    <col min="268" max="268" width="12.140625" style="31" customWidth="1"/>
    <col min="269" max="269" width="14.7109375" style="31" customWidth="1"/>
    <col min="270" max="277" width="9.140625" style="31"/>
    <col min="278" max="279" width="9.7109375" style="31" customWidth="1"/>
    <col min="280" max="283" width="9.140625" style="31"/>
    <col min="284" max="284" width="14.7109375" style="31" customWidth="1"/>
    <col min="285" max="285" width="14.28515625" style="31" customWidth="1"/>
    <col min="286" max="286" width="9.140625" style="31"/>
    <col min="287" max="287" width="15.140625" style="31" customWidth="1"/>
    <col min="288" max="288" width="14.140625" style="31" customWidth="1"/>
    <col min="289" max="448" width="9.140625" style="31"/>
    <col min="449" max="449" width="5.5703125" style="31" customWidth="1"/>
    <col min="450" max="456" width="9.140625" style="31"/>
    <col min="457" max="457" width="9.140625" style="31" customWidth="1"/>
    <col min="458" max="460" width="9.140625" style="31"/>
    <col min="461" max="461" width="6.28515625" style="31" customWidth="1"/>
    <col min="462" max="462" width="0" style="31" hidden="1" customWidth="1"/>
    <col min="463" max="478" width="9.140625" style="31"/>
    <col min="479" max="479" width="9" style="31" customWidth="1"/>
    <col min="480" max="490" width="9.140625" style="31"/>
    <col min="491" max="491" width="11.5703125" style="31" customWidth="1"/>
    <col min="492" max="492" width="10.5703125" style="31" customWidth="1"/>
    <col min="493" max="493" width="12.28515625" style="31" customWidth="1"/>
    <col min="494" max="517" width="9.140625" style="31"/>
    <col min="518" max="518" width="9.7109375" style="31" customWidth="1"/>
    <col min="519" max="523" width="9.140625" style="31"/>
    <col min="524" max="524" width="12.140625" style="31" customWidth="1"/>
    <col min="525" max="525" width="14.7109375" style="31" customWidth="1"/>
    <col min="526" max="533" width="9.140625" style="31"/>
    <col min="534" max="535" width="9.7109375" style="31" customWidth="1"/>
    <col min="536" max="539" width="9.140625" style="31"/>
    <col min="540" max="540" width="14.7109375" style="31" customWidth="1"/>
    <col min="541" max="541" width="14.28515625" style="31" customWidth="1"/>
    <col min="542" max="542" width="9.140625" style="31"/>
    <col min="543" max="543" width="15.140625" style="31" customWidth="1"/>
    <col min="544" max="544" width="14.140625" style="31" customWidth="1"/>
    <col min="545" max="704" width="9.140625" style="31"/>
    <col min="705" max="705" width="5.5703125" style="31" customWidth="1"/>
    <col min="706" max="712" width="9.140625" style="31"/>
    <col min="713" max="713" width="9.140625" style="31" customWidth="1"/>
    <col min="714" max="716" width="9.140625" style="31"/>
    <col min="717" max="717" width="6.28515625" style="31" customWidth="1"/>
    <col min="718" max="718" width="0" style="31" hidden="1" customWidth="1"/>
    <col min="719" max="734" width="9.140625" style="31"/>
    <col min="735" max="735" width="9" style="31" customWidth="1"/>
    <col min="736" max="746" width="9.140625" style="31"/>
    <col min="747" max="747" width="11.5703125" style="31" customWidth="1"/>
    <col min="748" max="748" width="10.5703125" style="31" customWidth="1"/>
    <col min="749" max="749" width="12.28515625" style="31" customWidth="1"/>
    <col min="750" max="773" width="9.140625" style="31"/>
    <col min="774" max="774" width="9.7109375" style="31" customWidth="1"/>
    <col min="775" max="779" width="9.140625" style="31"/>
    <col min="780" max="780" width="12.140625" style="31" customWidth="1"/>
    <col min="781" max="781" width="14.7109375" style="31" customWidth="1"/>
    <col min="782" max="789" width="9.140625" style="31"/>
    <col min="790" max="791" width="9.7109375" style="31" customWidth="1"/>
    <col min="792" max="795" width="9.140625" style="31"/>
    <col min="796" max="796" width="14.7109375" style="31" customWidth="1"/>
    <col min="797" max="797" width="14.28515625" style="31" customWidth="1"/>
    <col min="798" max="798" width="9.140625" style="31"/>
    <col min="799" max="799" width="15.140625" style="31" customWidth="1"/>
    <col min="800" max="800" width="14.140625" style="31" customWidth="1"/>
    <col min="801" max="960" width="9.140625" style="31"/>
    <col min="961" max="961" width="5.5703125" style="31" customWidth="1"/>
    <col min="962" max="968" width="9.140625" style="31"/>
    <col min="969" max="969" width="9.140625" style="31" customWidth="1"/>
    <col min="970" max="972" width="9.140625" style="31"/>
    <col min="973" max="973" width="6.28515625" style="31" customWidth="1"/>
    <col min="974" max="974" width="0" style="31" hidden="1" customWidth="1"/>
    <col min="975" max="990" width="9.140625" style="31"/>
    <col min="991" max="991" width="9" style="31" customWidth="1"/>
    <col min="992" max="1002" width="9.140625" style="31"/>
    <col min="1003" max="1003" width="11.5703125" style="31" customWidth="1"/>
    <col min="1004" max="1004" width="10.5703125" style="31" customWidth="1"/>
    <col min="1005" max="1005" width="12.28515625" style="31" customWidth="1"/>
    <col min="1006" max="1029" width="9.140625" style="31"/>
    <col min="1030" max="1030" width="9.7109375" style="31" customWidth="1"/>
    <col min="1031" max="1035" width="9.140625" style="31"/>
    <col min="1036" max="1036" width="12.140625" style="31" customWidth="1"/>
    <col min="1037" max="1037" width="14.7109375" style="31" customWidth="1"/>
    <col min="1038" max="1045" width="9.140625" style="31"/>
    <col min="1046" max="1047" width="9.7109375" style="31" customWidth="1"/>
    <col min="1048" max="1051" width="9.140625" style="31"/>
    <col min="1052" max="1052" width="14.7109375" style="31" customWidth="1"/>
    <col min="1053" max="1053" width="14.28515625" style="31" customWidth="1"/>
    <col min="1054" max="1054" width="9.140625" style="31"/>
    <col min="1055" max="1055" width="15.140625" style="31" customWidth="1"/>
    <col min="1056" max="1056" width="14.140625" style="31" customWidth="1"/>
    <col min="1057" max="1216" width="9.140625" style="31"/>
    <col min="1217" max="1217" width="5.5703125" style="31" customWidth="1"/>
    <col min="1218" max="1224" width="9.140625" style="31"/>
    <col min="1225" max="1225" width="9.140625" style="31" customWidth="1"/>
    <col min="1226" max="1228" width="9.140625" style="31"/>
    <col min="1229" max="1229" width="6.28515625" style="31" customWidth="1"/>
    <col min="1230" max="1230" width="0" style="31" hidden="1" customWidth="1"/>
    <col min="1231" max="1246" width="9.140625" style="31"/>
    <col min="1247" max="1247" width="9" style="31" customWidth="1"/>
    <col min="1248" max="1258" width="9.140625" style="31"/>
    <col min="1259" max="1259" width="11.5703125" style="31" customWidth="1"/>
    <col min="1260" max="1260" width="10.5703125" style="31" customWidth="1"/>
    <col min="1261" max="1261" width="12.28515625" style="31" customWidth="1"/>
    <col min="1262" max="1285" width="9.140625" style="31"/>
    <col min="1286" max="1286" width="9.7109375" style="31" customWidth="1"/>
    <col min="1287" max="1291" width="9.140625" style="31"/>
    <col min="1292" max="1292" width="12.140625" style="31" customWidth="1"/>
    <col min="1293" max="1293" width="14.7109375" style="31" customWidth="1"/>
    <col min="1294" max="1301" width="9.140625" style="31"/>
    <col min="1302" max="1303" width="9.7109375" style="31" customWidth="1"/>
    <col min="1304" max="1307" width="9.140625" style="31"/>
    <col min="1308" max="1308" width="14.7109375" style="31" customWidth="1"/>
    <col min="1309" max="1309" width="14.28515625" style="31" customWidth="1"/>
    <col min="1310" max="1310" width="9.140625" style="31"/>
    <col min="1311" max="1311" width="15.140625" style="31" customWidth="1"/>
    <col min="1312" max="1312" width="14.140625" style="31" customWidth="1"/>
    <col min="1313" max="1472" width="9.140625" style="31"/>
    <col min="1473" max="1473" width="5.5703125" style="31" customWidth="1"/>
    <col min="1474" max="1480" width="9.140625" style="31"/>
    <col min="1481" max="1481" width="9.140625" style="31" customWidth="1"/>
    <col min="1482" max="1484" width="9.140625" style="31"/>
    <col min="1485" max="1485" width="6.28515625" style="31" customWidth="1"/>
    <col min="1486" max="1486" width="0" style="31" hidden="1" customWidth="1"/>
    <col min="1487" max="1502" width="9.140625" style="31"/>
    <col min="1503" max="1503" width="9" style="31" customWidth="1"/>
    <col min="1504" max="1514" width="9.140625" style="31"/>
    <col min="1515" max="1515" width="11.5703125" style="31" customWidth="1"/>
    <col min="1516" max="1516" width="10.5703125" style="31" customWidth="1"/>
    <col min="1517" max="1517" width="12.28515625" style="31" customWidth="1"/>
    <col min="1518" max="1541" width="9.140625" style="31"/>
    <col min="1542" max="1542" width="9.7109375" style="31" customWidth="1"/>
    <col min="1543" max="1547" width="9.140625" style="31"/>
    <col min="1548" max="1548" width="12.140625" style="31" customWidth="1"/>
    <col min="1549" max="1549" width="14.7109375" style="31" customWidth="1"/>
    <col min="1550" max="1557" width="9.140625" style="31"/>
    <col min="1558" max="1559" width="9.7109375" style="31" customWidth="1"/>
    <col min="1560" max="1563" width="9.140625" style="31"/>
    <col min="1564" max="1564" width="14.7109375" style="31" customWidth="1"/>
    <col min="1565" max="1565" width="14.28515625" style="31" customWidth="1"/>
    <col min="1566" max="1566" width="9.140625" style="31"/>
    <col min="1567" max="1567" width="15.140625" style="31" customWidth="1"/>
    <col min="1568" max="1568" width="14.140625" style="31" customWidth="1"/>
    <col min="1569" max="1728" width="9.140625" style="31"/>
    <col min="1729" max="1729" width="5.5703125" style="31" customWidth="1"/>
    <col min="1730" max="1736" width="9.140625" style="31"/>
    <col min="1737" max="1737" width="9.140625" style="31" customWidth="1"/>
    <col min="1738" max="1740" width="9.140625" style="31"/>
    <col min="1741" max="1741" width="6.28515625" style="31" customWidth="1"/>
    <col min="1742" max="1742" width="0" style="31" hidden="1" customWidth="1"/>
    <col min="1743" max="1758" width="9.140625" style="31"/>
    <col min="1759" max="1759" width="9" style="31" customWidth="1"/>
    <col min="1760" max="1770" width="9.140625" style="31"/>
    <col min="1771" max="1771" width="11.5703125" style="31" customWidth="1"/>
    <col min="1772" max="1772" width="10.5703125" style="31" customWidth="1"/>
    <col min="1773" max="1773" width="12.28515625" style="31" customWidth="1"/>
    <col min="1774" max="1797" width="9.140625" style="31"/>
    <col min="1798" max="1798" width="9.7109375" style="31" customWidth="1"/>
    <col min="1799" max="1803" width="9.140625" style="31"/>
    <col min="1804" max="1804" width="12.140625" style="31" customWidth="1"/>
    <col min="1805" max="1805" width="14.7109375" style="31" customWidth="1"/>
    <col min="1806" max="1813" width="9.140625" style="31"/>
    <col min="1814" max="1815" width="9.7109375" style="31" customWidth="1"/>
    <col min="1816" max="1819" width="9.140625" style="31"/>
    <col min="1820" max="1820" width="14.7109375" style="31" customWidth="1"/>
    <col min="1821" max="1821" width="14.28515625" style="31" customWidth="1"/>
    <col min="1822" max="1822" width="9.140625" style="31"/>
    <col min="1823" max="1823" width="15.140625" style="31" customWidth="1"/>
    <col min="1824" max="1824" width="14.140625" style="31" customWidth="1"/>
    <col min="1825" max="1984" width="9.140625" style="31"/>
    <col min="1985" max="1985" width="5.5703125" style="31" customWidth="1"/>
    <col min="1986" max="1992" width="9.140625" style="31"/>
    <col min="1993" max="1993" width="9.140625" style="31" customWidth="1"/>
    <col min="1994" max="1996" width="9.140625" style="31"/>
    <col min="1997" max="1997" width="6.28515625" style="31" customWidth="1"/>
    <col min="1998" max="1998" width="0" style="31" hidden="1" customWidth="1"/>
    <col min="1999" max="2014" width="9.140625" style="31"/>
    <col min="2015" max="2015" width="9" style="31" customWidth="1"/>
    <col min="2016" max="2026" width="9.140625" style="31"/>
    <col min="2027" max="2027" width="11.5703125" style="31" customWidth="1"/>
    <col min="2028" max="2028" width="10.5703125" style="31" customWidth="1"/>
    <col min="2029" max="2029" width="12.28515625" style="31" customWidth="1"/>
    <col min="2030" max="2053" width="9.140625" style="31"/>
    <col min="2054" max="2054" width="9.7109375" style="31" customWidth="1"/>
    <col min="2055" max="2059" width="9.140625" style="31"/>
    <col min="2060" max="2060" width="12.140625" style="31" customWidth="1"/>
    <col min="2061" max="2061" width="14.7109375" style="31" customWidth="1"/>
    <col min="2062" max="2069" width="9.140625" style="31"/>
    <col min="2070" max="2071" width="9.7109375" style="31" customWidth="1"/>
    <col min="2072" max="2075" width="9.140625" style="31"/>
    <col min="2076" max="2076" width="14.7109375" style="31" customWidth="1"/>
    <col min="2077" max="2077" width="14.28515625" style="31" customWidth="1"/>
    <col min="2078" max="2078" width="9.140625" style="31"/>
    <col min="2079" max="2079" width="15.140625" style="31" customWidth="1"/>
    <col min="2080" max="2080" width="14.140625" style="31" customWidth="1"/>
    <col min="2081" max="2240" width="9.140625" style="31"/>
    <col min="2241" max="2241" width="5.5703125" style="31" customWidth="1"/>
    <col min="2242" max="2248" width="9.140625" style="31"/>
    <col min="2249" max="2249" width="9.140625" style="31" customWidth="1"/>
    <col min="2250" max="2252" width="9.140625" style="31"/>
    <col min="2253" max="2253" width="6.28515625" style="31" customWidth="1"/>
    <col min="2254" max="2254" width="0" style="31" hidden="1" customWidth="1"/>
    <col min="2255" max="2270" width="9.140625" style="31"/>
    <col min="2271" max="2271" width="9" style="31" customWidth="1"/>
    <col min="2272" max="2282" width="9.140625" style="31"/>
    <col min="2283" max="2283" width="11.5703125" style="31" customWidth="1"/>
    <col min="2284" max="2284" width="10.5703125" style="31" customWidth="1"/>
    <col min="2285" max="2285" width="12.28515625" style="31" customWidth="1"/>
    <col min="2286" max="2309" width="9.140625" style="31"/>
    <col min="2310" max="2310" width="9.7109375" style="31" customWidth="1"/>
    <col min="2311" max="2315" width="9.140625" style="31"/>
    <col min="2316" max="2316" width="12.140625" style="31" customWidth="1"/>
    <col min="2317" max="2317" width="14.7109375" style="31" customWidth="1"/>
    <col min="2318" max="2325" width="9.140625" style="31"/>
    <col min="2326" max="2327" width="9.7109375" style="31" customWidth="1"/>
    <col min="2328" max="2331" width="9.140625" style="31"/>
    <col min="2332" max="2332" width="14.7109375" style="31" customWidth="1"/>
    <col min="2333" max="2333" width="14.28515625" style="31" customWidth="1"/>
    <col min="2334" max="2334" width="9.140625" style="31"/>
    <col min="2335" max="2335" width="15.140625" style="31" customWidth="1"/>
    <col min="2336" max="2336" width="14.140625" style="31" customWidth="1"/>
    <col min="2337" max="2496" width="9.140625" style="31"/>
    <col min="2497" max="2497" width="5.5703125" style="31" customWidth="1"/>
    <col min="2498" max="2504" width="9.140625" style="31"/>
    <col min="2505" max="2505" width="9.140625" style="31" customWidth="1"/>
    <col min="2506" max="2508" width="9.140625" style="31"/>
    <col min="2509" max="2509" width="6.28515625" style="31" customWidth="1"/>
    <col min="2510" max="2510" width="0" style="31" hidden="1" customWidth="1"/>
    <col min="2511" max="2526" width="9.140625" style="31"/>
    <col min="2527" max="2527" width="9" style="31" customWidth="1"/>
    <col min="2528" max="2538" width="9.140625" style="31"/>
    <col min="2539" max="2539" width="11.5703125" style="31" customWidth="1"/>
    <col min="2540" max="2540" width="10.5703125" style="31" customWidth="1"/>
    <col min="2541" max="2541" width="12.28515625" style="31" customWidth="1"/>
    <col min="2542" max="2565" width="9.140625" style="31"/>
    <col min="2566" max="2566" width="9.7109375" style="31" customWidth="1"/>
    <col min="2567" max="2571" width="9.140625" style="31"/>
    <col min="2572" max="2572" width="12.140625" style="31" customWidth="1"/>
    <col min="2573" max="2573" width="14.7109375" style="31" customWidth="1"/>
    <col min="2574" max="2581" width="9.140625" style="31"/>
    <col min="2582" max="2583" width="9.7109375" style="31" customWidth="1"/>
    <col min="2584" max="2587" width="9.140625" style="31"/>
    <col min="2588" max="2588" width="14.7109375" style="31" customWidth="1"/>
    <col min="2589" max="2589" width="14.28515625" style="31" customWidth="1"/>
    <col min="2590" max="2590" width="9.140625" style="31"/>
    <col min="2591" max="2591" width="15.140625" style="31" customWidth="1"/>
    <col min="2592" max="2592" width="14.140625" style="31" customWidth="1"/>
    <col min="2593" max="2752" width="9.140625" style="31"/>
    <col min="2753" max="2753" width="5.5703125" style="31" customWidth="1"/>
    <col min="2754" max="2760" width="9.140625" style="31"/>
    <col min="2761" max="2761" width="9.140625" style="31" customWidth="1"/>
    <col min="2762" max="2764" width="9.140625" style="31"/>
    <col min="2765" max="2765" width="6.28515625" style="31" customWidth="1"/>
    <col min="2766" max="2766" width="0" style="31" hidden="1" customWidth="1"/>
    <col min="2767" max="2782" width="9.140625" style="31"/>
    <col min="2783" max="2783" width="9" style="31" customWidth="1"/>
    <col min="2784" max="2794" width="9.140625" style="31"/>
    <col min="2795" max="2795" width="11.5703125" style="31" customWidth="1"/>
    <col min="2796" max="2796" width="10.5703125" style="31" customWidth="1"/>
    <col min="2797" max="2797" width="12.28515625" style="31" customWidth="1"/>
    <col min="2798" max="2821" width="9.140625" style="31"/>
    <col min="2822" max="2822" width="9.7109375" style="31" customWidth="1"/>
    <col min="2823" max="2827" width="9.140625" style="31"/>
    <col min="2828" max="2828" width="12.140625" style="31" customWidth="1"/>
    <col min="2829" max="2829" width="14.7109375" style="31" customWidth="1"/>
    <col min="2830" max="2837" width="9.140625" style="31"/>
    <col min="2838" max="2839" width="9.7109375" style="31" customWidth="1"/>
    <col min="2840" max="2843" width="9.140625" style="31"/>
    <col min="2844" max="2844" width="14.7109375" style="31" customWidth="1"/>
    <col min="2845" max="2845" width="14.28515625" style="31" customWidth="1"/>
    <col min="2846" max="2846" width="9.140625" style="31"/>
    <col min="2847" max="2847" width="15.140625" style="31" customWidth="1"/>
    <col min="2848" max="2848" width="14.140625" style="31" customWidth="1"/>
    <col min="2849" max="3008" width="9.140625" style="31"/>
    <col min="3009" max="3009" width="5.5703125" style="31" customWidth="1"/>
    <col min="3010" max="3016" width="9.140625" style="31"/>
    <col min="3017" max="3017" width="9.140625" style="31" customWidth="1"/>
    <col min="3018" max="3020" width="9.140625" style="31"/>
    <col min="3021" max="3021" width="6.28515625" style="31" customWidth="1"/>
    <col min="3022" max="3022" width="0" style="31" hidden="1" customWidth="1"/>
    <col min="3023" max="3038" width="9.140625" style="31"/>
    <col min="3039" max="3039" width="9" style="31" customWidth="1"/>
    <col min="3040" max="3050" width="9.140625" style="31"/>
    <col min="3051" max="3051" width="11.5703125" style="31" customWidth="1"/>
    <col min="3052" max="3052" width="10.5703125" style="31" customWidth="1"/>
    <col min="3053" max="3053" width="12.28515625" style="31" customWidth="1"/>
    <col min="3054" max="3077" width="9.140625" style="31"/>
    <col min="3078" max="3078" width="9.7109375" style="31" customWidth="1"/>
    <col min="3079" max="3083" width="9.140625" style="31"/>
    <col min="3084" max="3084" width="12.140625" style="31" customWidth="1"/>
    <col min="3085" max="3085" width="14.7109375" style="31" customWidth="1"/>
    <col min="3086" max="3093" width="9.140625" style="31"/>
    <col min="3094" max="3095" width="9.7109375" style="31" customWidth="1"/>
    <col min="3096" max="3099" width="9.140625" style="31"/>
    <col min="3100" max="3100" width="14.7109375" style="31" customWidth="1"/>
    <col min="3101" max="3101" width="14.28515625" style="31" customWidth="1"/>
    <col min="3102" max="3102" width="9.140625" style="31"/>
    <col min="3103" max="3103" width="15.140625" style="31" customWidth="1"/>
    <col min="3104" max="3104" width="14.140625" style="31" customWidth="1"/>
    <col min="3105" max="3264" width="9.140625" style="31"/>
    <col min="3265" max="3265" width="5.5703125" style="31" customWidth="1"/>
    <col min="3266" max="3272" width="9.140625" style="31"/>
    <col min="3273" max="3273" width="9.140625" style="31" customWidth="1"/>
    <col min="3274" max="3276" width="9.140625" style="31"/>
    <col min="3277" max="3277" width="6.28515625" style="31" customWidth="1"/>
    <col min="3278" max="3278" width="0" style="31" hidden="1" customWidth="1"/>
    <col min="3279" max="3294" width="9.140625" style="31"/>
    <col min="3295" max="3295" width="9" style="31" customWidth="1"/>
    <col min="3296" max="3306" width="9.140625" style="31"/>
    <col min="3307" max="3307" width="11.5703125" style="31" customWidth="1"/>
    <col min="3308" max="3308" width="10.5703125" style="31" customWidth="1"/>
    <col min="3309" max="3309" width="12.28515625" style="31" customWidth="1"/>
    <col min="3310" max="3333" width="9.140625" style="31"/>
    <col min="3334" max="3334" width="9.7109375" style="31" customWidth="1"/>
    <col min="3335" max="3339" width="9.140625" style="31"/>
    <col min="3340" max="3340" width="12.140625" style="31" customWidth="1"/>
    <col min="3341" max="3341" width="14.7109375" style="31" customWidth="1"/>
    <col min="3342" max="3349" width="9.140625" style="31"/>
    <col min="3350" max="3351" width="9.7109375" style="31" customWidth="1"/>
    <col min="3352" max="3355" width="9.140625" style="31"/>
    <col min="3356" max="3356" width="14.7109375" style="31" customWidth="1"/>
    <col min="3357" max="3357" width="14.28515625" style="31" customWidth="1"/>
    <col min="3358" max="3358" width="9.140625" style="31"/>
    <col min="3359" max="3359" width="15.140625" style="31" customWidth="1"/>
    <col min="3360" max="3360" width="14.140625" style="31" customWidth="1"/>
    <col min="3361" max="3520" width="9.140625" style="31"/>
    <col min="3521" max="3521" width="5.5703125" style="31" customWidth="1"/>
    <col min="3522" max="3528" width="9.140625" style="31"/>
    <col min="3529" max="3529" width="9.140625" style="31" customWidth="1"/>
    <col min="3530" max="3532" width="9.140625" style="31"/>
    <col min="3533" max="3533" width="6.28515625" style="31" customWidth="1"/>
    <col min="3534" max="3534" width="0" style="31" hidden="1" customWidth="1"/>
    <col min="3535" max="3550" width="9.140625" style="31"/>
    <col min="3551" max="3551" width="9" style="31" customWidth="1"/>
    <col min="3552" max="3562" width="9.140625" style="31"/>
    <col min="3563" max="3563" width="11.5703125" style="31" customWidth="1"/>
    <col min="3564" max="3564" width="10.5703125" style="31" customWidth="1"/>
    <col min="3565" max="3565" width="12.28515625" style="31" customWidth="1"/>
    <col min="3566" max="3589" width="9.140625" style="31"/>
    <col min="3590" max="3590" width="9.7109375" style="31" customWidth="1"/>
    <col min="3591" max="3595" width="9.140625" style="31"/>
    <col min="3596" max="3596" width="12.140625" style="31" customWidth="1"/>
    <col min="3597" max="3597" width="14.7109375" style="31" customWidth="1"/>
    <col min="3598" max="3605" width="9.140625" style="31"/>
    <col min="3606" max="3607" width="9.7109375" style="31" customWidth="1"/>
    <col min="3608" max="3611" width="9.140625" style="31"/>
    <col min="3612" max="3612" width="14.7109375" style="31" customWidth="1"/>
    <col min="3613" max="3613" width="14.28515625" style="31" customWidth="1"/>
    <col min="3614" max="3614" width="9.140625" style="31"/>
    <col min="3615" max="3615" width="15.140625" style="31" customWidth="1"/>
    <col min="3616" max="3616" width="14.140625" style="31" customWidth="1"/>
    <col min="3617" max="3776" width="9.140625" style="31"/>
    <col min="3777" max="3777" width="5.5703125" style="31" customWidth="1"/>
    <col min="3778" max="3784" width="9.140625" style="31"/>
    <col min="3785" max="3785" width="9.140625" style="31" customWidth="1"/>
    <col min="3786" max="3788" width="9.140625" style="31"/>
    <col min="3789" max="3789" width="6.28515625" style="31" customWidth="1"/>
    <col min="3790" max="3790" width="0" style="31" hidden="1" customWidth="1"/>
    <col min="3791" max="3806" width="9.140625" style="31"/>
    <col min="3807" max="3807" width="9" style="31" customWidth="1"/>
    <col min="3808" max="3818" width="9.140625" style="31"/>
    <col min="3819" max="3819" width="11.5703125" style="31" customWidth="1"/>
    <col min="3820" max="3820" width="10.5703125" style="31" customWidth="1"/>
    <col min="3821" max="3821" width="12.28515625" style="31" customWidth="1"/>
    <col min="3822" max="3845" width="9.140625" style="31"/>
    <col min="3846" max="3846" width="9.7109375" style="31" customWidth="1"/>
    <col min="3847" max="3851" width="9.140625" style="31"/>
    <col min="3852" max="3852" width="12.140625" style="31" customWidth="1"/>
    <col min="3853" max="3853" width="14.7109375" style="31" customWidth="1"/>
    <col min="3854" max="3861" width="9.140625" style="31"/>
    <col min="3862" max="3863" width="9.7109375" style="31" customWidth="1"/>
    <col min="3864" max="3867" width="9.140625" style="31"/>
    <col min="3868" max="3868" width="14.7109375" style="31" customWidth="1"/>
    <col min="3869" max="3869" width="14.28515625" style="31" customWidth="1"/>
    <col min="3870" max="3870" width="9.140625" style="31"/>
    <col min="3871" max="3871" width="15.140625" style="31" customWidth="1"/>
    <col min="3872" max="3872" width="14.140625" style="31" customWidth="1"/>
    <col min="3873" max="4032" width="9.140625" style="31"/>
    <col min="4033" max="4033" width="5.5703125" style="31" customWidth="1"/>
    <col min="4034" max="4040" width="9.140625" style="31"/>
    <col min="4041" max="4041" width="9.140625" style="31" customWidth="1"/>
    <col min="4042" max="4044" width="9.140625" style="31"/>
    <col min="4045" max="4045" width="6.28515625" style="31" customWidth="1"/>
    <col min="4046" max="4046" width="0" style="31" hidden="1" customWidth="1"/>
    <col min="4047" max="4062" width="9.140625" style="31"/>
    <col min="4063" max="4063" width="9" style="31" customWidth="1"/>
    <col min="4064" max="4074" width="9.140625" style="31"/>
    <col min="4075" max="4075" width="11.5703125" style="31" customWidth="1"/>
    <col min="4076" max="4076" width="10.5703125" style="31" customWidth="1"/>
    <col min="4077" max="4077" width="12.28515625" style="31" customWidth="1"/>
    <col min="4078" max="4101" width="9.140625" style="31"/>
    <col min="4102" max="4102" width="9.7109375" style="31" customWidth="1"/>
    <col min="4103" max="4107" width="9.140625" style="31"/>
    <col min="4108" max="4108" width="12.140625" style="31" customWidth="1"/>
    <col min="4109" max="4109" width="14.7109375" style="31" customWidth="1"/>
    <col min="4110" max="4117" width="9.140625" style="31"/>
    <col min="4118" max="4119" width="9.7109375" style="31" customWidth="1"/>
    <col min="4120" max="4123" width="9.140625" style="31"/>
    <col min="4124" max="4124" width="14.7109375" style="31" customWidth="1"/>
    <col min="4125" max="4125" width="14.28515625" style="31" customWidth="1"/>
    <col min="4126" max="4126" width="9.140625" style="31"/>
    <col min="4127" max="4127" width="15.140625" style="31" customWidth="1"/>
    <col min="4128" max="4128" width="14.140625" style="31" customWidth="1"/>
    <col min="4129" max="4288" width="9.140625" style="31"/>
    <col min="4289" max="4289" width="5.5703125" style="31" customWidth="1"/>
    <col min="4290" max="4296" width="9.140625" style="31"/>
    <col min="4297" max="4297" width="9.140625" style="31" customWidth="1"/>
    <col min="4298" max="4300" width="9.140625" style="31"/>
    <col min="4301" max="4301" width="6.28515625" style="31" customWidth="1"/>
    <col min="4302" max="4302" width="0" style="31" hidden="1" customWidth="1"/>
    <col min="4303" max="4318" width="9.140625" style="31"/>
    <col min="4319" max="4319" width="9" style="31" customWidth="1"/>
    <col min="4320" max="4330" width="9.140625" style="31"/>
    <col min="4331" max="4331" width="11.5703125" style="31" customWidth="1"/>
    <col min="4332" max="4332" width="10.5703125" style="31" customWidth="1"/>
    <col min="4333" max="4333" width="12.28515625" style="31" customWidth="1"/>
    <col min="4334" max="4357" width="9.140625" style="31"/>
    <col min="4358" max="4358" width="9.7109375" style="31" customWidth="1"/>
    <col min="4359" max="4363" width="9.140625" style="31"/>
    <col min="4364" max="4364" width="12.140625" style="31" customWidth="1"/>
    <col min="4365" max="4365" width="14.7109375" style="31" customWidth="1"/>
    <col min="4366" max="4373" width="9.140625" style="31"/>
    <col min="4374" max="4375" width="9.7109375" style="31" customWidth="1"/>
    <col min="4376" max="4379" width="9.140625" style="31"/>
    <col min="4380" max="4380" width="14.7109375" style="31" customWidth="1"/>
    <col min="4381" max="4381" width="14.28515625" style="31" customWidth="1"/>
    <col min="4382" max="4382" width="9.140625" style="31"/>
    <col min="4383" max="4383" width="15.140625" style="31" customWidth="1"/>
    <col min="4384" max="4384" width="14.140625" style="31" customWidth="1"/>
    <col min="4385" max="4544" width="9.140625" style="31"/>
    <col min="4545" max="4545" width="5.5703125" style="31" customWidth="1"/>
    <col min="4546" max="4552" width="9.140625" style="31"/>
    <col min="4553" max="4553" width="9.140625" style="31" customWidth="1"/>
    <col min="4554" max="4556" width="9.140625" style="31"/>
    <col min="4557" max="4557" width="6.28515625" style="31" customWidth="1"/>
    <col min="4558" max="4558" width="0" style="31" hidden="1" customWidth="1"/>
    <col min="4559" max="4574" width="9.140625" style="31"/>
    <col min="4575" max="4575" width="9" style="31" customWidth="1"/>
    <col min="4576" max="4586" width="9.140625" style="31"/>
    <col min="4587" max="4587" width="11.5703125" style="31" customWidth="1"/>
    <col min="4588" max="4588" width="10.5703125" style="31" customWidth="1"/>
    <col min="4589" max="4589" width="12.28515625" style="31" customWidth="1"/>
    <col min="4590" max="4613" width="9.140625" style="31"/>
    <col min="4614" max="4614" width="9.7109375" style="31" customWidth="1"/>
    <col min="4615" max="4619" width="9.140625" style="31"/>
    <col min="4620" max="4620" width="12.140625" style="31" customWidth="1"/>
    <col min="4621" max="4621" width="14.7109375" style="31" customWidth="1"/>
    <col min="4622" max="4629" width="9.140625" style="31"/>
    <col min="4630" max="4631" width="9.7109375" style="31" customWidth="1"/>
    <col min="4632" max="4635" width="9.140625" style="31"/>
    <col min="4636" max="4636" width="14.7109375" style="31" customWidth="1"/>
    <col min="4637" max="4637" width="14.28515625" style="31" customWidth="1"/>
    <col min="4638" max="4638" width="9.140625" style="31"/>
    <col min="4639" max="4639" width="15.140625" style="31" customWidth="1"/>
    <col min="4640" max="4640" width="14.140625" style="31" customWidth="1"/>
    <col min="4641" max="4800" width="9.140625" style="31"/>
    <col min="4801" max="4801" width="5.5703125" style="31" customWidth="1"/>
    <col min="4802" max="4808" width="9.140625" style="31"/>
    <col min="4809" max="4809" width="9.140625" style="31" customWidth="1"/>
    <col min="4810" max="4812" width="9.140625" style="31"/>
    <col min="4813" max="4813" width="6.28515625" style="31" customWidth="1"/>
    <col min="4814" max="4814" width="0" style="31" hidden="1" customWidth="1"/>
    <col min="4815" max="4830" width="9.140625" style="31"/>
    <col min="4831" max="4831" width="9" style="31" customWidth="1"/>
    <col min="4832" max="4842" width="9.140625" style="31"/>
    <col min="4843" max="4843" width="11.5703125" style="31" customWidth="1"/>
    <col min="4844" max="4844" width="10.5703125" style="31" customWidth="1"/>
    <col min="4845" max="4845" width="12.28515625" style="31" customWidth="1"/>
    <col min="4846" max="4869" width="9.140625" style="31"/>
    <col min="4870" max="4870" width="9.7109375" style="31" customWidth="1"/>
    <col min="4871" max="4875" width="9.140625" style="31"/>
    <col min="4876" max="4876" width="12.140625" style="31" customWidth="1"/>
    <col min="4877" max="4877" width="14.7109375" style="31" customWidth="1"/>
    <col min="4878" max="4885" width="9.140625" style="31"/>
    <col min="4886" max="4887" width="9.7109375" style="31" customWidth="1"/>
    <col min="4888" max="4891" width="9.140625" style="31"/>
    <col min="4892" max="4892" width="14.7109375" style="31" customWidth="1"/>
    <col min="4893" max="4893" width="14.28515625" style="31" customWidth="1"/>
    <col min="4894" max="4894" width="9.140625" style="31"/>
    <col min="4895" max="4895" width="15.140625" style="31" customWidth="1"/>
    <col min="4896" max="4896" width="14.140625" style="31" customWidth="1"/>
    <col min="4897" max="5056" width="9.140625" style="31"/>
    <col min="5057" max="5057" width="5.5703125" style="31" customWidth="1"/>
    <col min="5058" max="5064" width="9.140625" style="31"/>
    <col min="5065" max="5065" width="9.140625" style="31" customWidth="1"/>
    <col min="5066" max="5068" width="9.140625" style="31"/>
    <col min="5069" max="5069" width="6.28515625" style="31" customWidth="1"/>
    <col min="5070" max="5070" width="0" style="31" hidden="1" customWidth="1"/>
    <col min="5071" max="5086" width="9.140625" style="31"/>
    <col min="5087" max="5087" width="9" style="31" customWidth="1"/>
    <col min="5088" max="5098" width="9.140625" style="31"/>
    <col min="5099" max="5099" width="11.5703125" style="31" customWidth="1"/>
    <col min="5100" max="5100" width="10.5703125" style="31" customWidth="1"/>
    <col min="5101" max="5101" width="12.28515625" style="31" customWidth="1"/>
    <col min="5102" max="5125" width="9.140625" style="31"/>
    <col min="5126" max="5126" width="9.7109375" style="31" customWidth="1"/>
    <col min="5127" max="5131" width="9.140625" style="31"/>
    <col min="5132" max="5132" width="12.140625" style="31" customWidth="1"/>
    <col min="5133" max="5133" width="14.7109375" style="31" customWidth="1"/>
    <col min="5134" max="5141" width="9.140625" style="31"/>
    <col min="5142" max="5143" width="9.7109375" style="31" customWidth="1"/>
    <col min="5144" max="5147" width="9.140625" style="31"/>
    <col min="5148" max="5148" width="14.7109375" style="31" customWidth="1"/>
    <col min="5149" max="5149" width="14.28515625" style="31" customWidth="1"/>
    <col min="5150" max="5150" width="9.140625" style="31"/>
    <col min="5151" max="5151" width="15.140625" style="31" customWidth="1"/>
    <col min="5152" max="5152" width="14.140625" style="31" customWidth="1"/>
    <col min="5153" max="5312" width="9.140625" style="31"/>
    <col min="5313" max="5313" width="5.5703125" style="31" customWidth="1"/>
    <col min="5314" max="5320" width="9.140625" style="31"/>
    <col min="5321" max="5321" width="9.140625" style="31" customWidth="1"/>
    <col min="5322" max="5324" width="9.140625" style="31"/>
    <col min="5325" max="5325" width="6.28515625" style="31" customWidth="1"/>
    <col min="5326" max="5326" width="0" style="31" hidden="1" customWidth="1"/>
    <col min="5327" max="5342" width="9.140625" style="31"/>
    <col min="5343" max="5343" width="9" style="31" customWidth="1"/>
    <col min="5344" max="5354" width="9.140625" style="31"/>
    <col min="5355" max="5355" width="11.5703125" style="31" customWidth="1"/>
    <col min="5356" max="5356" width="10.5703125" style="31" customWidth="1"/>
    <col min="5357" max="5357" width="12.28515625" style="31" customWidth="1"/>
    <col min="5358" max="5381" width="9.140625" style="31"/>
    <col min="5382" max="5382" width="9.7109375" style="31" customWidth="1"/>
    <col min="5383" max="5387" width="9.140625" style="31"/>
    <col min="5388" max="5388" width="12.140625" style="31" customWidth="1"/>
    <col min="5389" max="5389" width="14.7109375" style="31" customWidth="1"/>
    <col min="5390" max="5397" width="9.140625" style="31"/>
    <col min="5398" max="5399" width="9.7109375" style="31" customWidth="1"/>
    <col min="5400" max="5403" width="9.140625" style="31"/>
    <col min="5404" max="5404" width="14.7109375" style="31" customWidth="1"/>
    <col min="5405" max="5405" width="14.28515625" style="31" customWidth="1"/>
    <col min="5406" max="5406" width="9.140625" style="31"/>
    <col min="5407" max="5407" width="15.140625" style="31" customWidth="1"/>
    <col min="5408" max="5408" width="14.140625" style="31" customWidth="1"/>
    <col min="5409" max="5568" width="9.140625" style="31"/>
    <col min="5569" max="5569" width="5.5703125" style="31" customWidth="1"/>
    <col min="5570" max="5576" width="9.140625" style="31"/>
    <col min="5577" max="5577" width="9.140625" style="31" customWidth="1"/>
    <col min="5578" max="5580" width="9.140625" style="31"/>
    <col min="5581" max="5581" width="6.28515625" style="31" customWidth="1"/>
    <col min="5582" max="5582" width="0" style="31" hidden="1" customWidth="1"/>
    <col min="5583" max="5598" width="9.140625" style="31"/>
    <col min="5599" max="5599" width="9" style="31" customWidth="1"/>
    <col min="5600" max="5610" width="9.140625" style="31"/>
    <col min="5611" max="5611" width="11.5703125" style="31" customWidth="1"/>
    <col min="5612" max="5612" width="10.5703125" style="31" customWidth="1"/>
    <col min="5613" max="5613" width="12.28515625" style="31" customWidth="1"/>
    <col min="5614" max="5637" width="9.140625" style="31"/>
    <col min="5638" max="5638" width="9.7109375" style="31" customWidth="1"/>
    <col min="5639" max="5643" width="9.140625" style="31"/>
    <col min="5644" max="5644" width="12.140625" style="31" customWidth="1"/>
    <col min="5645" max="5645" width="14.7109375" style="31" customWidth="1"/>
    <col min="5646" max="5653" width="9.140625" style="31"/>
    <col min="5654" max="5655" width="9.7109375" style="31" customWidth="1"/>
    <col min="5656" max="5659" width="9.140625" style="31"/>
    <col min="5660" max="5660" width="14.7109375" style="31" customWidth="1"/>
    <col min="5661" max="5661" width="14.28515625" style="31" customWidth="1"/>
    <col min="5662" max="5662" width="9.140625" style="31"/>
    <col min="5663" max="5663" width="15.140625" style="31" customWidth="1"/>
    <col min="5664" max="5664" width="14.140625" style="31" customWidth="1"/>
    <col min="5665" max="5824" width="9.140625" style="31"/>
    <col min="5825" max="5825" width="5.5703125" style="31" customWidth="1"/>
    <col min="5826" max="5832" width="9.140625" style="31"/>
    <col min="5833" max="5833" width="9.140625" style="31" customWidth="1"/>
    <col min="5834" max="5836" width="9.140625" style="31"/>
    <col min="5837" max="5837" width="6.28515625" style="31" customWidth="1"/>
    <col min="5838" max="5838" width="0" style="31" hidden="1" customWidth="1"/>
    <col min="5839" max="5854" width="9.140625" style="31"/>
    <col min="5855" max="5855" width="9" style="31" customWidth="1"/>
    <col min="5856" max="5866" width="9.140625" style="31"/>
    <col min="5867" max="5867" width="11.5703125" style="31" customWidth="1"/>
    <col min="5868" max="5868" width="10.5703125" style="31" customWidth="1"/>
    <col min="5869" max="5869" width="12.28515625" style="31" customWidth="1"/>
    <col min="5870" max="5893" width="9.140625" style="31"/>
    <col min="5894" max="5894" width="9.7109375" style="31" customWidth="1"/>
    <col min="5895" max="5899" width="9.140625" style="31"/>
    <col min="5900" max="5900" width="12.140625" style="31" customWidth="1"/>
    <col min="5901" max="5901" width="14.7109375" style="31" customWidth="1"/>
    <col min="5902" max="5909" width="9.140625" style="31"/>
    <col min="5910" max="5911" width="9.7109375" style="31" customWidth="1"/>
    <col min="5912" max="5915" width="9.140625" style="31"/>
    <col min="5916" max="5916" width="14.7109375" style="31" customWidth="1"/>
    <col min="5917" max="5917" width="14.28515625" style="31" customWidth="1"/>
    <col min="5918" max="5918" width="9.140625" style="31"/>
    <col min="5919" max="5919" width="15.140625" style="31" customWidth="1"/>
    <col min="5920" max="5920" width="14.140625" style="31" customWidth="1"/>
    <col min="5921" max="6080" width="9.140625" style="31"/>
    <col min="6081" max="6081" width="5.5703125" style="31" customWidth="1"/>
    <col min="6082" max="6088" width="9.140625" style="31"/>
    <col min="6089" max="6089" width="9.140625" style="31" customWidth="1"/>
    <col min="6090" max="6092" width="9.140625" style="31"/>
    <col min="6093" max="6093" width="6.28515625" style="31" customWidth="1"/>
    <col min="6094" max="6094" width="0" style="31" hidden="1" customWidth="1"/>
    <col min="6095" max="6110" width="9.140625" style="31"/>
    <col min="6111" max="6111" width="9" style="31" customWidth="1"/>
    <col min="6112" max="6122" width="9.140625" style="31"/>
    <col min="6123" max="6123" width="11.5703125" style="31" customWidth="1"/>
    <col min="6124" max="6124" width="10.5703125" style="31" customWidth="1"/>
    <col min="6125" max="6125" width="12.28515625" style="31" customWidth="1"/>
    <col min="6126" max="6149" width="9.140625" style="31"/>
    <col min="6150" max="6150" width="9.7109375" style="31" customWidth="1"/>
    <col min="6151" max="6155" width="9.140625" style="31"/>
    <col min="6156" max="6156" width="12.140625" style="31" customWidth="1"/>
    <col min="6157" max="6157" width="14.7109375" style="31" customWidth="1"/>
    <col min="6158" max="6165" width="9.140625" style="31"/>
    <col min="6166" max="6167" width="9.7109375" style="31" customWidth="1"/>
    <col min="6168" max="6171" width="9.140625" style="31"/>
    <col min="6172" max="6172" width="14.7109375" style="31" customWidth="1"/>
    <col min="6173" max="6173" width="14.28515625" style="31" customWidth="1"/>
    <col min="6174" max="6174" width="9.140625" style="31"/>
    <col min="6175" max="6175" width="15.140625" style="31" customWidth="1"/>
    <col min="6176" max="6176" width="14.140625" style="31" customWidth="1"/>
    <col min="6177" max="6336" width="9.140625" style="31"/>
    <col min="6337" max="6337" width="5.5703125" style="31" customWidth="1"/>
    <col min="6338" max="6344" width="9.140625" style="31"/>
    <col min="6345" max="6345" width="9.140625" style="31" customWidth="1"/>
    <col min="6346" max="6348" width="9.140625" style="31"/>
    <col min="6349" max="6349" width="6.28515625" style="31" customWidth="1"/>
    <col min="6350" max="6350" width="0" style="31" hidden="1" customWidth="1"/>
    <col min="6351" max="6366" width="9.140625" style="31"/>
    <col min="6367" max="6367" width="9" style="31" customWidth="1"/>
    <col min="6368" max="6378" width="9.140625" style="31"/>
    <col min="6379" max="6379" width="11.5703125" style="31" customWidth="1"/>
    <col min="6380" max="6380" width="10.5703125" style="31" customWidth="1"/>
    <col min="6381" max="6381" width="12.28515625" style="31" customWidth="1"/>
    <col min="6382" max="6405" width="9.140625" style="31"/>
    <col min="6406" max="6406" width="9.7109375" style="31" customWidth="1"/>
    <col min="6407" max="6411" width="9.140625" style="31"/>
    <col min="6412" max="6412" width="12.140625" style="31" customWidth="1"/>
    <col min="6413" max="6413" width="14.7109375" style="31" customWidth="1"/>
    <col min="6414" max="6421" width="9.140625" style="31"/>
    <col min="6422" max="6423" width="9.7109375" style="31" customWidth="1"/>
    <col min="6424" max="6427" width="9.140625" style="31"/>
    <col min="6428" max="6428" width="14.7109375" style="31" customWidth="1"/>
    <col min="6429" max="6429" width="14.28515625" style="31" customWidth="1"/>
    <col min="6430" max="6430" width="9.140625" style="31"/>
    <col min="6431" max="6431" width="15.140625" style="31" customWidth="1"/>
    <col min="6432" max="6432" width="14.140625" style="31" customWidth="1"/>
    <col min="6433" max="6592" width="9.140625" style="31"/>
    <col min="6593" max="6593" width="5.5703125" style="31" customWidth="1"/>
    <col min="6594" max="6600" width="9.140625" style="31"/>
    <col min="6601" max="6601" width="9.140625" style="31" customWidth="1"/>
    <col min="6602" max="6604" width="9.140625" style="31"/>
    <col min="6605" max="6605" width="6.28515625" style="31" customWidth="1"/>
    <col min="6606" max="6606" width="0" style="31" hidden="1" customWidth="1"/>
    <col min="6607" max="6622" width="9.140625" style="31"/>
    <col min="6623" max="6623" width="9" style="31" customWidth="1"/>
    <col min="6624" max="6634" width="9.140625" style="31"/>
    <col min="6635" max="6635" width="11.5703125" style="31" customWidth="1"/>
    <col min="6636" max="6636" width="10.5703125" style="31" customWidth="1"/>
    <col min="6637" max="6637" width="12.28515625" style="31" customWidth="1"/>
    <col min="6638" max="6661" width="9.140625" style="31"/>
    <col min="6662" max="6662" width="9.7109375" style="31" customWidth="1"/>
    <col min="6663" max="6667" width="9.140625" style="31"/>
    <col min="6668" max="6668" width="12.140625" style="31" customWidth="1"/>
    <col min="6669" max="6669" width="14.7109375" style="31" customWidth="1"/>
    <col min="6670" max="6677" width="9.140625" style="31"/>
    <col min="6678" max="6679" width="9.7109375" style="31" customWidth="1"/>
    <col min="6680" max="6683" width="9.140625" style="31"/>
    <col min="6684" max="6684" width="14.7109375" style="31" customWidth="1"/>
    <col min="6685" max="6685" width="14.28515625" style="31" customWidth="1"/>
    <col min="6686" max="6686" width="9.140625" style="31"/>
    <col min="6687" max="6687" width="15.140625" style="31" customWidth="1"/>
    <col min="6688" max="6688" width="14.140625" style="31" customWidth="1"/>
    <col min="6689" max="6848" width="9.140625" style="31"/>
    <col min="6849" max="6849" width="5.5703125" style="31" customWidth="1"/>
    <col min="6850" max="6856" width="9.140625" style="31"/>
    <col min="6857" max="6857" width="9.140625" style="31" customWidth="1"/>
    <col min="6858" max="6860" width="9.140625" style="31"/>
    <col min="6861" max="6861" width="6.28515625" style="31" customWidth="1"/>
    <col min="6862" max="6862" width="0" style="31" hidden="1" customWidth="1"/>
    <col min="6863" max="6878" width="9.140625" style="31"/>
    <col min="6879" max="6879" width="9" style="31" customWidth="1"/>
    <col min="6880" max="6890" width="9.140625" style="31"/>
    <col min="6891" max="6891" width="11.5703125" style="31" customWidth="1"/>
    <col min="6892" max="6892" width="10.5703125" style="31" customWidth="1"/>
    <col min="6893" max="6893" width="12.28515625" style="31" customWidth="1"/>
    <col min="6894" max="6917" width="9.140625" style="31"/>
    <col min="6918" max="6918" width="9.7109375" style="31" customWidth="1"/>
    <col min="6919" max="6923" width="9.140625" style="31"/>
    <col min="6924" max="6924" width="12.140625" style="31" customWidth="1"/>
    <col min="6925" max="6925" width="14.7109375" style="31" customWidth="1"/>
    <col min="6926" max="6933" width="9.140625" style="31"/>
    <col min="6934" max="6935" width="9.7109375" style="31" customWidth="1"/>
    <col min="6936" max="6939" width="9.140625" style="31"/>
    <col min="6940" max="6940" width="14.7109375" style="31" customWidth="1"/>
    <col min="6941" max="6941" width="14.28515625" style="31" customWidth="1"/>
    <col min="6942" max="6942" width="9.140625" style="31"/>
    <col min="6943" max="6943" width="15.140625" style="31" customWidth="1"/>
    <col min="6944" max="6944" width="14.140625" style="31" customWidth="1"/>
    <col min="6945" max="7104" width="9.140625" style="31"/>
    <col min="7105" max="7105" width="5.5703125" style="31" customWidth="1"/>
    <col min="7106" max="7112" width="9.140625" style="31"/>
    <col min="7113" max="7113" width="9.140625" style="31" customWidth="1"/>
    <col min="7114" max="7116" width="9.140625" style="31"/>
    <col min="7117" max="7117" width="6.28515625" style="31" customWidth="1"/>
    <col min="7118" max="7118" width="0" style="31" hidden="1" customWidth="1"/>
    <col min="7119" max="7134" width="9.140625" style="31"/>
    <col min="7135" max="7135" width="9" style="31" customWidth="1"/>
    <col min="7136" max="7146" width="9.140625" style="31"/>
    <col min="7147" max="7147" width="11.5703125" style="31" customWidth="1"/>
    <col min="7148" max="7148" width="10.5703125" style="31" customWidth="1"/>
    <col min="7149" max="7149" width="12.28515625" style="31" customWidth="1"/>
    <col min="7150" max="7173" width="9.140625" style="31"/>
    <col min="7174" max="7174" width="9.7109375" style="31" customWidth="1"/>
    <col min="7175" max="7179" width="9.140625" style="31"/>
    <col min="7180" max="7180" width="12.140625" style="31" customWidth="1"/>
    <col min="7181" max="7181" width="14.7109375" style="31" customWidth="1"/>
    <col min="7182" max="7189" width="9.140625" style="31"/>
    <col min="7190" max="7191" width="9.7109375" style="31" customWidth="1"/>
    <col min="7192" max="7195" width="9.140625" style="31"/>
    <col min="7196" max="7196" width="14.7109375" style="31" customWidth="1"/>
    <col min="7197" max="7197" width="14.28515625" style="31" customWidth="1"/>
    <col min="7198" max="7198" width="9.140625" style="31"/>
    <col min="7199" max="7199" width="15.140625" style="31" customWidth="1"/>
    <col min="7200" max="7200" width="14.140625" style="31" customWidth="1"/>
    <col min="7201" max="7360" width="9.140625" style="31"/>
    <col min="7361" max="7361" width="5.5703125" style="31" customWidth="1"/>
    <col min="7362" max="7368" width="9.140625" style="31"/>
    <col min="7369" max="7369" width="9.140625" style="31" customWidth="1"/>
    <col min="7370" max="7372" width="9.140625" style="31"/>
    <col min="7373" max="7373" width="6.28515625" style="31" customWidth="1"/>
    <col min="7374" max="7374" width="0" style="31" hidden="1" customWidth="1"/>
    <col min="7375" max="7390" width="9.140625" style="31"/>
    <col min="7391" max="7391" width="9" style="31" customWidth="1"/>
    <col min="7392" max="7402" width="9.140625" style="31"/>
    <col min="7403" max="7403" width="11.5703125" style="31" customWidth="1"/>
    <col min="7404" max="7404" width="10.5703125" style="31" customWidth="1"/>
    <col min="7405" max="7405" width="12.28515625" style="31" customWidth="1"/>
    <col min="7406" max="7429" width="9.140625" style="31"/>
    <col min="7430" max="7430" width="9.7109375" style="31" customWidth="1"/>
    <col min="7431" max="7435" width="9.140625" style="31"/>
    <col min="7436" max="7436" width="12.140625" style="31" customWidth="1"/>
    <col min="7437" max="7437" width="14.7109375" style="31" customWidth="1"/>
    <col min="7438" max="7445" width="9.140625" style="31"/>
    <col min="7446" max="7447" width="9.7109375" style="31" customWidth="1"/>
    <col min="7448" max="7451" width="9.140625" style="31"/>
    <col min="7452" max="7452" width="14.7109375" style="31" customWidth="1"/>
    <col min="7453" max="7453" width="14.28515625" style="31" customWidth="1"/>
    <col min="7454" max="7454" width="9.140625" style="31"/>
    <col min="7455" max="7455" width="15.140625" style="31" customWidth="1"/>
    <col min="7456" max="7456" width="14.140625" style="31" customWidth="1"/>
    <col min="7457" max="7616" width="9.140625" style="31"/>
    <col min="7617" max="7617" width="5.5703125" style="31" customWidth="1"/>
    <col min="7618" max="7624" width="9.140625" style="31"/>
    <col min="7625" max="7625" width="9.140625" style="31" customWidth="1"/>
    <col min="7626" max="7628" width="9.140625" style="31"/>
    <col min="7629" max="7629" width="6.28515625" style="31" customWidth="1"/>
    <col min="7630" max="7630" width="0" style="31" hidden="1" customWidth="1"/>
    <col min="7631" max="7646" width="9.140625" style="31"/>
    <col min="7647" max="7647" width="9" style="31" customWidth="1"/>
    <col min="7648" max="7658" width="9.140625" style="31"/>
    <col min="7659" max="7659" width="11.5703125" style="31" customWidth="1"/>
    <col min="7660" max="7660" width="10.5703125" style="31" customWidth="1"/>
    <col min="7661" max="7661" width="12.28515625" style="31" customWidth="1"/>
    <col min="7662" max="7685" width="9.140625" style="31"/>
    <col min="7686" max="7686" width="9.7109375" style="31" customWidth="1"/>
    <col min="7687" max="7691" width="9.140625" style="31"/>
    <col min="7692" max="7692" width="12.140625" style="31" customWidth="1"/>
    <col min="7693" max="7693" width="14.7109375" style="31" customWidth="1"/>
    <col min="7694" max="7701" width="9.140625" style="31"/>
    <col min="7702" max="7703" width="9.7109375" style="31" customWidth="1"/>
    <col min="7704" max="7707" width="9.140625" style="31"/>
    <col min="7708" max="7708" width="14.7109375" style="31" customWidth="1"/>
    <col min="7709" max="7709" width="14.28515625" style="31" customWidth="1"/>
    <col min="7710" max="7710" width="9.140625" style="31"/>
    <col min="7711" max="7711" width="15.140625" style="31" customWidth="1"/>
    <col min="7712" max="7712" width="14.140625" style="31" customWidth="1"/>
    <col min="7713" max="7872" width="9.140625" style="31"/>
    <col min="7873" max="7873" width="5.5703125" style="31" customWidth="1"/>
    <col min="7874" max="7880" width="9.140625" style="31"/>
    <col min="7881" max="7881" width="9.140625" style="31" customWidth="1"/>
    <col min="7882" max="7884" width="9.140625" style="31"/>
    <col min="7885" max="7885" width="6.28515625" style="31" customWidth="1"/>
    <col min="7886" max="7886" width="0" style="31" hidden="1" customWidth="1"/>
    <col min="7887" max="7902" width="9.140625" style="31"/>
    <col min="7903" max="7903" width="9" style="31" customWidth="1"/>
    <col min="7904" max="7914" width="9.140625" style="31"/>
    <col min="7915" max="7915" width="11.5703125" style="31" customWidth="1"/>
    <col min="7916" max="7916" width="10.5703125" style="31" customWidth="1"/>
    <col min="7917" max="7917" width="12.28515625" style="31" customWidth="1"/>
    <col min="7918" max="7941" width="9.140625" style="31"/>
    <col min="7942" max="7942" width="9.7109375" style="31" customWidth="1"/>
    <col min="7943" max="7947" width="9.140625" style="31"/>
    <col min="7948" max="7948" width="12.140625" style="31" customWidth="1"/>
    <col min="7949" max="7949" width="14.7109375" style="31" customWidth="1"/>
    <col min="7950" max="7957" width="9.140625" style="31"/>
    <col min="7958" max="7959" width="9.7109375" style="31" customWidth="1"/>
    <col min="7960" max="7963" width="9.140625" style="31"/>
    <col min="7964" max="7964" width="14.7109375" style="31" customWidth="1"/>
    <col min="7965" max="7965" width="14.28515625" style="31" customWidth="1"/>
    <col min="7966" max="7966" width="9.140625" style="31"/>
    <col min="7967" max="7967" width="15.140625" style="31" customWidth="1"/>
    <col min="7968" max="7968" width="14.140625" style="31" customWidth="1"/>
    <col min="7969" max="8128" width="9.140625" style="31"/>
    <col min="8129" max="8129" width="5.5703125" style="31" customWidth="1"/>
    <col min="8130" max="8136" width="9.140625" style="31"/>
    <col min="8137" max="8137" width="9.140625" style="31" customWidth="1"/>
    <col min="8138" max="8140" width="9.140625" style="31"/>
    <col min="8141" max="8141" width="6.28515625" style="31" customWidth="1"/>
    <col min="8142" max="8142" width="0" style="31" hidden="1" customWidth="1"/>
    <col min="8143" max="8158" width="9.140625" style="31"/>
    <col min="8159" max="8159" width="9" style="31" customWidth="1"/>
    <col min="8160" max="8170" width="9.140625" style="31"/>
    <col min="8171" max="8171" width="11.5703125" style="31" customWidth="1"/>
    <col min="8172" max="8172" width="10.5703125" style="31" customWidth="1"/>
    <col min="8173" max="8173" width="12.28515625" style="31" customWidth="1"/>
    <col min="8174" max="8197" width="9.140625" style="31"/>
    <col min="8198" max="8198" width="9.7109375" style="31" customWidth="1"/>
    <col min="8199" max="8203" width="9.140625" style="31"/>
    <col min="8204" max="8204" width="12.140625" style="31" customWidth="1"/>
    <col min="8205" max="8205" width="14.7109375" style="31" customWidth="1"/>
    <col min="8206" max="8213" width="9.140625" style="31"/>
    <col min="8214" max="8215" width="9.7109375" style="31" customWidth="1"/>
    <col min="8216" max="8219" width="9.140625" style="31"/>
    <col min="8220" max="8220" width="14.7109375" style="31" customWidth="1"/>
    <col min="8221" max="8221" width="14.28515625" style="31" customWidth="1"/>
    <col min="8222" max="8222" width="9.140625" style="31"/>
    <col min="8223" max="8223" width="15.140625" style="31" customWidth="1"/>
    <col min="8224" max="8224" width="14.140625" style="31" customWidth="1"/>
    <col min="8225" max="8384" width="9.140625" style="31"/>
    <col min="8385" max="8385" width="5.5703125" style="31" customWidth="1"/>
    <col min="8386" max="8392" width="9.140625" style="31"/>
    <col min="8393" max="8393" width="9.140625" style="31" customWidth="1"/>
    <col min="8394" max="8396" width="9.140625" style="31"/>
    <col min="8397" max="8397" width="6.28515625" style="31" customWidth="1"/>
    <col min="8398" max="8398" width="0" style="31" hidden="1" customWidth="1"/>
    <col min="8399" max="8414" width="9.140625" style="31"/>
    <col min="8415" max="8415" width="9" style="31" customWidth="1"/>
    <col min="8416" max="8426" width="9.140625" style="31"/>
    <col min="8427" max="8427" width="11.5703125" style="31" customWidth="1"/>
    <col min="8428" max="8428" width="10.5703125" style="31" customWidth="1"/>
    <col min="8429" max="8429" width="12.28515625" style="31" customWidth="1"/>
    <col min="8430" max="8453" width="9.140625" style="31"/>
    <col min="8454" max="8454" width="9.7109375" style="31" customWidth="1"/>
    <col min="8455" max="8459" width="9.140625" style="31"/>
    <col min="8460" max="8460" width="12.140625" style="31" customWidth="1"/>
    <col min="8461" max="8461" width="14.7109375" style="31" customWidth="1"/>
    <col min="8462" max="8469" width="9.140625" style="31"/>
    <col min="8470" max="8471" width="9.7109375" style="31" customWidth="1"/>
    <col min="8472" max="8475" width="9.140625" style="31"/>
    <col min="8476" max="8476" width="14.7109375" style="31" customWidth="1"/>
    <col min="8477" max="8477" width="14.28515625" style="31" customWidth="1"/>
    <col min="8478" max="8478" width="9.140625" style="31"/>
    <col min="8479" max="8479" width="15.140625" style="31" customWidth="1"/>
    <col min="8480" max="8480" width="14.140625" style="31" customWidth="1"/>
    <col min="8481" max="8640" width="9.140625" style="31"/>
    <col min="8641" max="8641" width="5.5703125" style="31" customWidth="1"/>
    <col min="8642" max="8648" width="9.140625" style="31"/>
    <col min="8649" max="8649" width="9.140625" style="31" customWidth="1"/>
    <col min="8650" max="8652" width="9.140625" style="31"/>
    <col min="8653" max="8653" width="6.28515625" style="31" customWidth="1"/>
    <col min="8654" max="8654" width="0" style="31" hidden="1" customWidth="1"/>
    <col min="8655" max="8670" width="9.140625" style="31"/>
    <col min="8671" max="8671" width="9" style="31" customWidth="1"/>
    <col min="8672" max="8682" width="9.140625" style="31"/>
    <col min="8683" max="8683" width="11.5703125" style="31" customWidth="1"/>
    <col min="8684" max="8684" width="10.5703125" style="31" customWidth="1"/>
    <col min="8685" max="8685" width="12.28515625" style="31" customWidth="1"/>
    <col min="8686" max="8709" width="9.140625" style="31"/>
    <col min="8710" max="8710" width="9.7109375" style="31" customWidth="1"/>
    <col min="8711" max="8715" width="9.140625" style="31"/>
    <col min="8716" max="8716" width="12.140625" style="31" customWidth="1"/>
    <col min="8717" max="8717" width="14.7109375" style="31" customWidth="1"/>
    <col min="8718" max="8725" width="9.140625" style="31"/>
    <col min="8726" max="8727" width="9.7109375" style="31" customWidth="1"/>
    <col min="8728" max="8731" width="9.140625" style="31"/>
    <col min="8732" max="8732" width="14.7109375" style="31" customWidth="1"/>
    <col min="8733" max="8733" width="14.28515625" style="31" customWidth="1"/>
    <col min="8734" max="8734" width="9.140625" style="31"/>
    <col min="8735" max="8735" width="15.140625" style="31" customWidth="1"/>
    <col min="8736" max="8736" width="14.140625" style="31" customWidth="1"/>
    <col min="8737" max="8896" width="9.140625" style="31"/>
    <col min="8897" max="8897" width="5.5703125" style="31" customWidth="1"/>
    <col min="8898" max="8904" width="9.140625" style="31"/>
    <col min="8905" max="8905" width="9.140625" style="31" customWidth="1"/>
    <col min="8906" max="8908" width="9.140625" style="31"/>
    <col min="8909" max="8909" width="6.28515625" style="31" customWidth="1"/>
    <col min="8910" max="8910" width="0" style="31" hidden="1" customWidth="1"/>
    <col min="8911" max="8926" width="9.140625" style="31"/>
    <col min="8927" max="8927" width="9" style="31" customWidth="1"/>
    <col min="8928" max="8938" width="9.140625" style="31"/>
    <col min="8939" max="8939" width="11.5703125" style="31" customWidth="1"/>
    <col min="8940" max="8940" width="10.5703125" style="31" customWidth="1"/>
    <col min="8941" max="8941" width="12.28515625" style="31" customWidth="1"/>
    <col min="8942" max="8965" width="9.140625" style="31"/>
    <col min="8966" max="8966" width="9.7109375" style="31" customWidth="1"/>
    <col min="8967" max="8971" width="9.140625" style="31"/>
    <col min="8972" max="8972" width="12.140625" style="31" customWidth="1"/>
    <col min="8973" max="8973" width="14.7109375" style="31" customWidth="1"/>
    <col min="8974" max="8981" width="9.140625" style="31"/>
    <col min="8982" max="8983" width="9.7109375" style="31" customWidth="1"/>
    <col min="8984" max="8987" width="9.140625" style="31"/>
    <col min="8988" max="8988" width="14.7109375" style="31" customWidth="1"/>
    <col min="8989" max="8989" width="14.28515625" style="31" customWidth="1"/>
    <col min="8990" max="8990" width="9.140625" style="31"/>
    <col min="8991" max="8991" width="15.140625" style="31" customWidth="1"/>
    <col min="8992" max="8992" width="14.140625" style="31" customWidth="1"/>
    <col min="8993" max="9152" width="9.140625" style="31"/>
    <col min="9153" max="9153" width="5.5703125" style="31" customWidth="1"/>
    <col min="9154" max="9160" width="9.140625" style="31"/>
    <col min="9161" max="9161" width="9.140625" style="31" customWidth="1"/>
    <col min="9162" max="9164" width="9.140625" style="31"/>
    <col min="9165" max="9165" width="6.28515625" style="31" customWidth="1"/>
    <col min="9166" max="9166" width="0" style="31" hidden="1" customWidth="1"/>
    <col min="9167" max="9182" width="9.140625" style="31"/>
    <col min="9183" max="9183" width="9" style="31" customWidth="1"/>
    <col min="9184" max="9194" width="9.140625" style="31"/>
    <col min="9195" max="9195" width="11.5703125" style="31" customWidth="1"/>
    <col min="9196" max="9196" width="10.5703125" style="31" customWidth="1"/>
    <col min="9197" max="9197" width="12.28515625" style="31" customWidth="1"/>
    <col min="9198" max="9221" width="9.140625" style="31"/>
    <col min="9222" max="9222" width="9.7109375" style="31" customWidth="1"/>
    <col min="9223" max="9227" width="9.140625" style="31"/>
    <col min="9228" max="9228" width="12.140625" style="31" customWidth="1"/>
    <col min="9229" max="9229" width="14.7109375" style="31" customWidth="1"/>
    <col min="9230" max="9237" width="9.140625" style="31"/>
    <col min="9238" max="9239" width="9.7109375" style="31" customWidth="1"/>
    <col min="9240" max="9243" width="9.140625" style="31"/>
    <col min="9244" max="9244" width="14.7109375" style="31" customWidth="1"/>
    <col min="9245" max="9245" width="14.28515625" style="31" customWidth="1"/>
    <col min="9246" max="9246" width="9.140625" style="31"/>
    <col min="9247" max="9247" width="15.140625" style="31" customWidth="1"/>
    <col min="9248" max="9248" width="14.140625" style="31" customWidth="1"/>
    <col min="9249" max="9408" width="9.140625" style="31"/>
    <col min="9409" max="9409" width="5.5703125" style="31" customWidth="1"/>
    <col min="9410" max="9416" width="9.140625" style="31"/>
    <col min="9417" max="9417" width="9.140625" style="31" customWidth="1"/>
    <col min="9418" max="9420" width="9.140625" style="31"/>
    <col min="9421" max="9421" width="6.28515625" style="31" customWidth="1"/>
    <col min="9422" max="9422" width="0" style="31" hidden="1" customWidth="1"/>
    <col min="9423" max="9438" width="9.140625" style="31"/>
    <col min="9439" max="9439" width="9" style="31" customWidth="1"/>
    <col min="9440" max="9450" width="9.140625" style="31"/>
    <col min="9451" max="9451" width="11.5703125" style="31" customWidth="1"/>
    <col min="9452" max="9452" width="10.5703125" style="31" customWidth="1"/>
    <col min="9453" max="9453" width="12.28515625" style="31" customWidth="1"/>
    <col min="9454" max="9477" width="9.140625" style="31"/>
    <col min="9478" max="9478" width="9.7109375" style="31" customWidth="1"/>
    <col min="9479" max="9483" width="9.140625" style="31"/>
    <col min="9484" max="9484" width="12.140625" style="31" customWidth="1"/>
    <col min="9485" max="9485" width="14.7109375" style="31" customWidth="1"/>
    <col min="9486" max="9493" width="9.140625" style="31"/>
    <col min="9494" max="9495" width="9.7109375" style="31" customWidth="1"/>
    <col min="9496" max="9499" width="9.140625" style="31"/>
    <col min="9500" max="9500" width="14.7109375" style="31" customWidth="1"/>
    <col min="9501" max="9501" width="14.28515625" style="31" customWidth="1"/>
    <col min="9502" max="9502" width="9.140625" style="31"/>
    <col min="9503" max="9503" width="15.140625" style="31" customWidth="1"/>
    <col min="9504" max="9504" width="14.140625" style="31" customWidth="1"/>
    <col min="9505" max="9664" width="9.140625" style="31"/>
    <col min="9665" max="9665" width="5.5703125" style="31" customWidth="1"/>
    <col min="9666" max="9672" width="9.140625" style="31"/>
    <col min="9673" max="9673" width="9.140625" style="31" customWidth="1"/>
    <col min="9674" max="9676" width="9.140625" style="31"/>
    <col min="9677" max="9677" width="6.28515625" style="31" customWidth="1"/>
    <col min="9678" max="9678" width="0" style="31" hidden="1" customWidth="1"/>
    <col min="9679" max="9694" width="9.140625" style="31"/>
    <col min="9695" max="9695" width="9" style="31" customWidth="1"/>
    <col min="9696" max="9706" width="9.140625" style="31"/>
    <col min="9707" max="9707" width="11.5703125" style="31" customWidth="1"/>
    <col min="9708" max="9708" width="10.5703125" style="31" customWidth="1"/>
    <col min="9709" max="9709" width="12.28515625" style="31" customWidth="1"/>
    <col min="9710" max="9733" width="9.140625" style="31"/>
    <col min="9734" max="9734" width="9.7109375" style="31" customWidth="1"/>
    <col min="9735" max="9739" width="9.140625" style="31"/>
    <col min="9740" max="9740" width="12.140625" style="31" customWidth="1"/>
    <col min="9741" max="9741" width="14.7109375" style="31" customWidth="1"/>
    <col min="9742" max="9749" width="9.140625" style="31"/>
    <col min="9750" max="9751" width="9.7109375" style="31" customWidth="1"/>
    <col min="9752" max="9755" width="9.140625" style="31"/>
    <col min="9756" max="9756" width="14.7109375" style="31" customWidth="1"/>
    <col min="9757" max="9757" width="14.28515625" style="31" customWidth="1"/>
    <col min="9758" max="9758" width="9.140625" style="31"/>
    <col min="9759" max="9759" width="15.140625" style="31" customWidth="1"/>
    <col min="9760" max="9760" width="14.140625" style="31" customWidth="1"/>
    <col min="9761" max="9920" width="9.140625" style="31"/>
    <col min="9921" max="9921" width="5.5703125" style="31" customWidth="1"/>
    <col min="9922" max="9928" width="9.140625" style="31"/>
    <col min="9929" max="9929" width="9.140625" style="31" customWidth="1"/>
    <col min="9930" max="9932" width="9.140625" style="31"/>
    <col min="9933" max="9933" width="6.28515625" style="31" customWidth="1"/>
    <col min="9934" max="9934" width="0" style="31" hidden="1" customWidth="1"/>
    <col min="9935" max="9950" width="9.140625" style="31"/>
    <col min="9951" max="9951" width="9" style="31" customWidth="1"/>
    <col min="9952" max="9962" width="9.140625" style="31"/>
    <col min="9963" max="9963" width="11.5703125" style="31" customWidth="1"/>
    <col min="9964" max="9964" width="10.5703125" style="31" customWidth="1"/>
    <col min="9965" max="9965" width="12.28515625" style="31" customWidth="1"/>
    <col min="9966" max="9989" width="9.140625" style="31"/>
    <col min="9990" max="9990" width="9.7109375" style="31" customWidth="1"/>
    <col min="9991" max="9995" width="9.140625" style="31"/>
    <col min="9996" max="9996" width="12.140625" style="31" customWidth="1"/>
    <col min="9997" max="9997" width="14.7109375" style="31" customWidth="1"/>
    <col min="9998" max="10005" width="9.140625" style="31"/>
    <col min="10006" max="10007" width="9.7109375" style="31" customWidth="1"/>
    <col min="10008" max="10011" width="9.140625" style="31"/>
    <col min="10012" max="10012" width="14.7109375" style="31" customWidth="1"/>
    <col min="10013" max="10013" width="14.28515625" style="31" customWidth="1"/>
    <col min="10014" max="10014" width="9.140625" style="31"/>
    <col min="10015" max="10015" width="15.140625" style="31" customWidth="1"/>
    <col min="10016" max="10016" width="14.140625" style="31" customWidth="1"/>
    <col min="10017" max="10176" width="9.140625" style="31"/>
    <col min="10177" max="10177" width="5.5703125" style="31" customWidth="1"/>
    <col min="10178" max="10184" width="9.140625" style="31"/>
    <col min="10185" max="10185" width="9.140625" style="31" customWidth="1"/>
    <col min="10186" max="10188" width="9.140625" style="31"/>
    <col min="10189" max="10189" width="6.28515625" style="31" customWidth="1"/>
    <col min="10190" max="10190" width="0" style="31" hidden="1" customWidth="1"/>
    <col min="10191" max="10206" width="9.140625" style="31"/>
    <col min="10207" max="10207" width="9" style="31" customWidth="1"/>
    <col min="10208" max="10218" width="9.140625" style="31"/>
    <col min="10219" max="10219" width="11.5703125" style="31" customWidth="1"/>
    <col min="10220" max="10220" width="10.5703125" style="31" customWidth="1"/>
    <col min="10221" max="10221" width="12.28515625" style="31" customWidth="1"/>
    <col min="10222" max="10245" width="9.140625" style="31"/>
    <col min="10246" max="10246" width="9.7109375" style="31" customWidth="1"/>
    <col min="10247" max="10251" width="9.140625" style="31"/>
    <col min="10252" max="10252" width="12.140625" style="31" customWidth="1"/>
    <col min="10253" max="10253" width="14.7109375" style="31" customWidth="1"/>
    <col min="10254" max="10261" width="9.140625" style="31"/>
    <col min="10262" max="10263" width="9.7109375" style="31" customWidth="1"/>
    <col min="10264" max="10267" width="9.140625" style="31"/>
    <col min="10268" max="10268" width="14.7109375" style="31" customWidth="1"/>
    <col min="10269" max="10269" width="14.28515625" style="31" customWidth="1"/>
    <col min="10270" max="10270" width="9.140625" style="31"/>
    <col min="10271" max="10271" width="15.140625" style="31" customWidth="1"/>
    <col min="10272" max="10272" width="14.140625" style="31" customWidth="1"/>
    <col min="10273" max="10432" width="9.140625" style="31"/>
    <col min="10433" max="10433" width="5.5703125" style="31" customWidth="1"/>
    <col min="10434" max="10440" width="9.140625" style="31"/>
    <col min="10441" max="10441" width="9.140625" style="31" customWidth="1"/>
    <col min="10442" max="10444" width="9.140625" style="31"/>
    <col min="10445" max="10445" width="6.28515625" style="31" customWidth="1"/>
    <col min="10446" max="10446" width="0" style="31" hidden="1" customWidth="1"/>
    <col min="10447" max="10462" width="9.140625" style="31"/>
    <col min="10463" max="10463" width="9" style="31" customWidth="1"/>
    <col min="10464" max="10474" width="9.140625" style="31"/>
    <col min="10475" max="10475" width="11.5703125" style="31" customWidth="1"/>
    <col min="10476" max="10476" width="10.5703125" style="31" customWidth="1"/>
    <col min="10477" max="10477" width="12.28515625" style="31" customWidth="1"/>
    <col min="10478" max="10501" width="9.140625" style="31"/>
    <col min="10502" max="10502" width="9.7109375" style="31" customWidth="1"/>
    <col min="10503" max="10507" width="9.140625" style="31"/>
    <col min="10508" max="10508" width="12.140625" style="31" customWidth="1"/>
    <col min="10509" max="10509" width="14.7109375" style="31" customWidth="1"/>
    <col min="10510" max="10517" width="9.140625" style="31"/>
    <col min="10518" max="10519" width="9.7109375" style="31" customWidth="1"/>
    <col min="10520" max="10523" width="9.140625" style="31"/>
    <col min="10524" max="10524" width="14.7109375" style="31" customWidth="1"/>
    <col min="10525" max="10525" width="14.28515625" style="31" customWidth="1"/>
    <col min="10526" max="10526" width="9.140625" style="31"/>
    <col min="10527" max="10527" width="15.140625" style="31" customWidth="1"/>
    <col min="10528" max="10528" width="14.140625" style="31" customWidth="1"/>
    <col min="10529" max="10688" width="9.140625" style="31"/>
    <col min="10689" max="10689" width="5.5703125" style="31" customWidth="1"/>
    <col min="10690" max="10696" width="9.140625" style="31"/>
    <col min="10697" max="10697" width="9.140625" style="31" customWidth="1"/>
    <col min="10698" max="10700" width="9.140625" style="31"/>
    <col min="10701" max="10701" width="6.28515625" style="31" customWidth="1"/>
    <col min="10702" max="10702" width="0" style="31" hidden="1" customWidth="1"/>
    <col min="10703" max="10718" width="9.140625" style="31"/>
    <col min="10719" max="10719" width="9" style="31" customWidth="1"/>
    <col min="10720" max="10730" width="9.140625" style="31"/>
    <col min="10731" max="10731" width="11.5703125" style="31" customWidth="1"/>
    <col min="10732" max="10732" width="10.5703125" style="31" customWidth="1"/>
    <col min="10733" max="10733" width="12.28515625" style="31" customWidth="1"/>
    <col min="10734" max="10757" width="9.140625" style="31"/>
    <col min="10758" max="10758" width="9.7109375" style="31" customWidth="1"/>
    <col min="10759" max="10763" width="9.140625" style="31"/>
    <col min="10764" max="10764" width="12.140625" style="31" customWidth="1"/>
    <col min="10765" max="10765" width="14.7109375" style="31" customWidth="1"/>
    <col min="10766" max="10773" width="9.140625" style="31"/>
    <col min="10774" max="10775" width="9.7109375" style="31" customWidth="1"/>
    <col min="10776" max="10779" width="9.140625" style="31"/>
    <col min="10780" max="10780" width="14.7109375" style="31" customWidth="1"/>
    <col min="10781" max="10781" width="14.28515625" style="31" customWidth="1"/>
    <col min="10782" max="10782" width="9.140625" style="31"/>
    <col min="10783" max="10783" width="15.140625" style="31" customWidth="1"/>
    <col min="10784" max="10784" width="14.140625" style="31" customWidth="1"/>
    <col min="10785" max="10944" width="9.140625" style="31"/>
    <col min="10945" max="10945" width="5.5703125" style="31" customWidth="1"/>
    <col min="10946" max="10952" width="9.140625" style="31"/>
    <col min="10953" max="10953" width="9.140625" style="31" customWidth="1"/>
    <col min="10954" max="10956" width="9.140625" style="31"/>
    <col min="10957" max="10957" width="6.28515625" style="31" customWidth="1"/>
    <col min="10958" max="10958" width="0" style="31" hidden="1" customWidth="1"/>
    <col min="10959" max="10974" width="9.140625" style="31"/>
    <col min="10975" max="10975" width="9" style="31" customWidth="1"/>
    <col min="10976" max="10986" width="9.140625" style="31"/>
    <col min="10987" max="10987" width="11.5703125" style="31" customWidth="1"/>
    <col min="10988" max="10988" width="10.5703125" style="31" customWidth="1"/>
    <col min="10989" max="10989" width="12.28515625" style="31" customWidth="1"/>
    <col min="10990" max="11013" width="9.140625" style="31"/>
    <col min="11014" max="11014" width="9.7109375" style="31" customWidth="1"/>
    <col min="11015" max="11019" width="9.140625" style="31"/>
    <col min="11020" max="11020" width="12.140625" style="31" customWidth="1"/>
    <col min="11021" max="11021" width="14.7109375" style="31" customWidth="1"/>
    <col min="11022" max="11029" width="9.140625" style="31"/>
    <col min="11030" max="11031" width="9.7109375" style="31" customWidth="1"/>
    <col min="11032" max="11035" width="9.140625" style="31"/>
    <col min="11036" max="11036" width="14.7109375" style="31" customWidth="1"/>
    <col min="11037" max="11037" width="14.28515625" style="31" customWidth="1"/>
    <col min="11038" max="11038" width="9.140625" style="31"/>
    <col min="11039" max="11039" width="15.140625" style="31" customWidth="1"/>
    <col min="11040" max="11040" width="14.140625" style="31" customWidth="1"/>
    <col min="11041" max="11200" width="9.140625" style="31"/>
    <col min="11201" max="11201" width="5.5703125" style="31" customWidth="1"/>
    <col min="11202" max="11208" width="9.140625" style="31"/>
    <col min="11209" max="11209" width="9.140625" style="31" customWidth="1"/>
    <col min="11210" max="11212" width="9.140625" style="31"/>
    <col min="11213" max="11213" width="6.28515625" style="31" customWidth="1"/>
    <col min="11214" max="11214" width="0" style="31" hidden="1" customWidth="1"/>
    <col min="11215" max="11230" width="9.140625" style="31"/>
    <col min="11231" max="11231" width="9" style="31" customWidth="1"/>
    <col min="11232" max="11242" width="9.140625" style="31"/>
    <col min="11243" max="11243" width="11.5703125" style="31" customWidth="1"/>
    <col min="11244" max="11244" width="10.5703125" style="31" customWidth="1"/>
    <col min="11245" max="11245" width="12.28515625" style="31" customWidth="1"/>
    <col min="11246" max="11269" width="9.140625" style="31"/>
    <col min="11270" max="11270" width="9.7109375" style="31" customWidth="1"/>
    <col min="11271" max="11275" width="9.140625" style="31"/>
    <col min="11276" max="11276" width="12.140625" style="31" customWidth="1"/>
    <col min="11277" max="11277" width="14.7109375" style="31" customWidth="1"/>
    <col min="11278" max="11285" width="9.140625" style="31"/>
    <col min="11286" max="11287" width="9.7109375" style="31" customWidth="1"/>
    <col min="11288" max="11291" width="9.140625" style="31"/>
    <col min="11292" max="11292" width="14.7109375" style="31" customWidth="1"/>
    <col min="11293" max="11293" width="14.28515625" style="31" customWidth="1"/>
    <col min="11294" max="11294" width="9.140625" style="31"/>
    <col min="11295" max="11295" width="15.140625" style="31" customWidth="1"/>
    <col min="11296" max="11296" width="14.140625" style="31" customWidth="1"/>
    <col min="11297" max="11456" width="9.140625" style="31"/>
    <col min="11457" max="11457" width="5.5703125" style="31" customWidth="1"/>
    <col min="11458" max="11464" width="9.140625" style="31"/>
    <col min="11465" max="11465" width="9.140625" style="31" customWidth="1"/>
    <col min="11466" max="11468" width="9.140625" style="31"/>
    <col min="11469" max="11469" width="6.28515625" style="31" customWidth="1"/>
    <col min="11470" max="11470" width="0" style="31" hidden="1" customWidth="1"/>
    <col min="11471" max="11486" width="9.140625" style="31"/>
    <col min="11487" max="11487" width="9" style="31" customWidth="1"/>
    <col min="11488" max="11498" width="9.140625" style="31"/>
    <col min="11499" max="11499" width="11.5703125" style="31" customWidth="1"/>
    <col min="11500" max="11500" width="10.5703125" style="31" customWidth="1"/>
    <col min="11501" max="11501" width="12.28515625" style="31" customWidth="1"/>
    <col min="11502" max="11525" width="9.140625" style="31"/>
    <col min="11526" max="11526" width="9.7109375" style="31" customWidth="1"/>
    <col min="11527" max="11531" width="9.140625" style="31"/>
    <col min="11532" max="11532" width="12.140625" style="31" customWidth="1"/>
    <col min="11533" max="11533" width="14.7109375" style="31" customWidth="1"/>
    <col min="11534" max="11541" width="9.140625" style="31"/>
    <col min="11542" max="11543" width="9.7109375" style="31" customWidth="1"/>
    <col min="11544" max="11547" width="9.140625" style="31"/>
    <col min="11548" max="11548" width="14.7109375" style="31" customWidth="1"/>
    <col min="11549" max="11549" width="14.28515625" style="31" customWidth="1"/>
    <col min="11550" max="11550" width="9.140625" style="31"/>
    <col min="11551" max="11551" width="15.140625" style="31" customWidth="1"/>
    <col min="11552" max="11552" width="14.140625" style="31" customWidth="1"/>
    <col min="11553" max="11712" width="9.140625" style="31"/>
    <col min="11713" max="11713" width="5.5703125" style="31" customWidth="1"/>
    <col min="11714" max="11720" width="9.140625" style="31"/>
    <col min="11721" max="11721" width="9.140625" style="31" customWidth="1"/>
    <col min="11722" max="11724" width="9.140625" style="31"/>
    <col min="11725" max="11725" width="6.28515625" style="31" customWidth="1"/>
    <col min="11726" max="11726" width="0" style="31" hidden="1" customWidth="1"/>
    <col min="11727" max="11742" width="9.140625" style="31"/>
    <col min="11743" max="11743" width="9" style="31" customWidth="1"/>
    <col min="11744" max="11754" width="9.140625" style="31"/>
    <col min="11755" max="11755" width="11.5703125" style="31" customWidth="1"/>
    <col min="11756" max="11756" width="10.5703125" style="31" customWidth="1"/>
    <col min="11757" max="11757" width="12.28515625" style="31" customWidth="1"/>
    <col min="11758" max="11781" width="9.140625" style="31"/>
    <col min="11782" max="11782" width="9.7109375" style="31" customWidth="1"/>
    <col min="11783" max="11787" width="9.140625" style="31"/>
    <col min="11788" max="11788" width="12.140625" style="31" customWidth="1"/>
    <col min="11789" max="11789" width="14.7109375" style="31" customWidth="1"/>
    <col min="11790" max="11797" width="9.140625" style="31"/>
    <col min="11798" max="11799" width="9.7109375" style="31" customWidth="1"/>
    <col min="11800" max="11803" width="9.140625" style="31"/>
    <col min="11804" max="11804" width="14.7109375" style="31" customWidth="1"/>
    <col min="11805" max="11805" width="14.28515625" style="31" customWidth="1"/>
    <col min="11806" max="11806" width="9.140625" style="31"/>
    <col min="11807" max="11807" width="15.140625" style="31" customWidth="1"/>
    <col min="11808" max="11808" width="14.140625" style="31" customWidth="1"/>
    <col min="11809" max="11968" width="9.140625" style="31"/>
    <col min="11969" max="11969" width="5.5703125" style="31" customWidth="1"/>
    <col min="11970" max="11976" width="9.140625" style="31"/>
    <col min="11977" max="11977" width="9.140625" style="31" customWidth="1"/>
    <col min="11978" max="11980" width="9.140625" style="31"/>
    <col min="11981" max="11981" width="6.28515625" style="31" customWidth="1"/>
    <col min="11982" max="11982" width="0" style="31" hidden="1" customWidth="1"/>
    <col min="11983" max="11998" width="9.140625" style="31"/>
    <col min="11999" max="11999" width="9" style="31" customWidth="1"/>
    <col min="12000" max="12010" width="9.140625" style="31"/>
    <col min="12011" max="12011" width="11.5703125" style="31" customWidth="1"/>
    <col min="12012" max="12012" width="10.5703125" style="31" customWidth="1"/>
    <col min="12013" max="12013" width="12.28515625" style="31" customWidth="1"/>
    <col min="12014" max="12037" width="9.140625" style="31"/>
    <col min="12038" max="12038" width="9.7109375" style="31" customWidth="1"/>
    <col min="12039" max="12043" width="9.140625" style="31"/>
    <col min="12044" max="12044" width="12.140625" style="31" customWidth="1"/>
    <col min="12045" max="12045" width="14.7109375" style="31" customWidth="1"/>
    <col min="12046" max="12053" width="9.140625" style="31"/>
    <col min="12054" max="12055" width="9.7109375" style="31" customWidth="1"/>
    <col min="12056" max="12059" width="9.140625" style="31"/>
    <col min="12060" max="12060" width="14.7109375" style="31" customWidth="1"/>
    <col min="12061" max="12061" width="14.28515625" style="31" customWidth="1"/>
    <col min="12062" max="12062" width="9.140625" style="31"/>
    <col min="12063" max="12063" width="15.140625" style="31" customWidth="1"/>
    <col min="12064" max="12064" width="14.140625" style="31" customWidth="1"/>
    <col min="12065" max="12224" width="9.140625" style="31"/>
    <col min="12225" max="12225" width="5.5703125" style="31" customWidth="1"/>
    <col min="12226" max="12232" width="9.140625" style="31"/>
    <col min="12233" max="12233" width="9.140625" style="31" customWidth="1"/>
    <col min="12234" max="12236" width="9.140625" style="31"/>
    <col min="12237" max="12237" width="6.28515625" style="31" customWidth="1"/>
    <col min="12238" max="12238" width="0" style="31" hidden="1" customWidth="1"/>
    <col min="12239" max="12254" width="9.140625" style="31"/>
    <col min="12255" max="12255" width="9" style="31" customWidth="1"/>
    <col min="12256" max="12266" width="9.140625" style="31"/>
    <col min="12267" max="12267" width="11.5703125" style="31" customWidth="1"/>
    <col min="12268" max="12268" width="10.5703125" style="31" customWidth="1"/>
    <col min="12269" max="12269" width="12.28515625" style="31" customWidth="1"/>
    <col min="12270" max="12293" width="9.140625" style="31"/>
    <col min="12294" max="12294" width="9.7109375" style="31" customWidth="1"/>
    <col min="12295" max="12299" width="9.140625" style="31"/>
    <col min="12300" max="12300" width="12.140625" style="31" customWidth="1"/>
    <col min="12301" max="12301" width="14.7109375" style="31" customWidth="1"/>
    <col min="12302" max="12309" width="9.140625" style="31"/>
    <col min="12310" max="12311" width="9.7109375" style="31" customWidth="1"/>
    <col min="12312" max="12315" width="9.140625" style="31"/>
    <col min="12316" max="12316" width="14.7109375" style="31" customWidth="1"/>
    <col min="12317" max="12317" width="14.28515625" style="31" customWidth="1"/>
    <col min="12318" max="12318" width="9.140625" style="31"/>
    <col min="12319" max="12319" width="15.140625" style="31" customWidth="1"/>
    <col min="12320" max="12320" width="14.140625" style="31" customWidth="1"/>
    <col min="12321" max="12480" width="9.140625" style="31"/>
    <col min="12481" max="12481" width="5.5703125" style="31" customWidth="1"/>
    <col min="12482" max="12488" width="9.140625" style="31"/>
    <col min="12489" max="12489" width="9.140625" style="31" customWidth="1"/>
    <col min="12490" max="12492" width="9.140625" style="31"/>
    <col min="12493" max="12493" width="6.28515625" style="31" customWidth="1"/>
    <col min="12494" max="12494" width="0" style="31" hidden="1" customWidth="1"/>
    <col min="12495" max="12510" width="9.140625" style="31"/>
    <col min="12511" max="12511" width="9" style="31" customWidth="1"/>
    <col min="12512" max="12522" width="9.140625" style="31"/>
    <col min="12523" max="12523" width="11.5703125" style="31" customWidth="1"/>
    <col min="12524" max="12524" width="10.5703125" style="31" customWidth="1"/>
    <col min="12525" max="12525" width="12.28515625" style="31" customWidth="1"/>
    <col min="12526" max="12549" width="9.140625" style="31"/>
    <col min="12550" max="12550" width="9.7109375" style="31" customWidth="1"/>
    <col min="12551" max="12555" width="9.140625" style="31"/>
    <col min="12556" max="12556" width="12.140625" style="31" customWidth="1"/>
    <col min="12557" max="12557" width="14.7109375" style="31" customWidth="1"/>
    <col min="12558" max="12565" width="9.140625" style="31"/>
    <col min="12566" max="12567" width="9.7109375" style="31" customWidth="1"/>
    <col min="12568" max="12571" width="9.140625" style="31"/>
    <col min="12572" max="12572" width="14.7109375" style="31" customWidth="1"/>
    <col min="12573" max="12573" width="14.28515625" style="31" customWidth="1"/>
    <col min="12574" max="12574" width="9.140625" style="31"/>
    <col min="12575" max="12575" width="15.140625" style="31" customWidth="1"/>
    <col min="12576" max="12576" width="14.140625" style="31" customWidth="1"/>
    <col min="12577" max="12736" width="9.140625" style="31"/>
    <col min="12737" max="12737" width="5.5703125" style="31" customWidth="1"/>
    <col min="12738" max="12744" width="9.140625" style="31"/>
    <col min="12745" max="12745" width="9.140625" style="31" customWidth="1"/>
    <col min="12746" max="12748" width="9.140625" style="31"/>
    <col min="12749" max="12749" width="6.28515625" style="31" customWidth="1"/>
    <col min="12750" max="12750" width="0" style="31" hidden="1" customWidth="1"/>
    <col min="12751" max="12766" width="9.140625" style="31"/>
    <col min="12767" max="12767" width="9" style="31" customWidth="1"/>
    <col min="12768" max="12778" width="9.140625" style="31"/>
    <col min="12779" max="12779" width="11.5703125" style="31" customWidth="1"/>
    <col min="12780" max="12780" width="10.5703125" style="31" customWidth="1"/>
    <col min="12781" max="12781" width="12.28515625" style="31" customWidth="1"/>
    <col min="12782" max="12805" width="9.140625" style="31"/>
    <col min="12806" max="12806" width="9.7109375" style="31" customWidth="1"/>
    <col min="12807" max="12811" width="9.140625" style="31"/>
    <col min="12812" max="12812" width="12.140625" style="31" customWidth="1"/>
    <col min="12813" max="12813" width="14.7109375" style="31" customWidth="1"/>
    <col min="12814" max="12821" width="9.140625" style="31"/>
    <col min="12822" max="12823" width="9.7109375" style="31" customWidth="1"/>
    <col min="12824" max="12827" width="9.140625" style="31"/>
    <col min="12828" max="12828" width="14.7109375" style="31" customWidth="1"/>
    <col min="12829" max="12829" width="14.28515625" style="31" customWidth="1"/>
    <col min="12830" max="12830" width="9.140625" style="31"/>
    <col min="12831" max="12831" width="15.140625" style="31" customWidth="1"/>
    <col min="12832" max="12832" width="14.140625" style="31" customWidth="1"/>
    <col min="12833" max="12992" width="9.140625" style="31"/>
    <col min="12993" max="12993" width="5.5703125" style="31" customWidth="1"/>
    <col min="12994" max="13000" width="9.140625" style="31"/>
    <col min="13001" max="13001" width="9.140625" style="31" customWidth="1"/>
    <col min="13002" max="13004" width="9.140625" style="31"/>
    <col min="13005" max="13005" width="6.28515625" style="31" customWidth="1"/>
    <col min="13006" max="13006" width="0" style="31" hidden="1" customWidth="1"/>
    <col min="13007" max="13022" width="9.140625" style="31"/>
    <col min="13023" max="13023" width="9" style="31" customWidth="1"/>
    <col min="13024" max="13034" width="9.140625" style="31"/>
    <col min="13035" max="13035" width="11.5703125" style="31" customWidth="1"/>
    <col min="13036" max="13036" width="10.5703125" style="31" customWidth="1"/>
    <col min="13037" max="13037" width="12.28515625" style="31" customWidth="1"/>
    <col min="13038" max="13061" width="9.140625" style="31"/>
    <col min="13062" max="13062" width="9.7109375" style="31" customWidth="1"/>
    <col min="13063" max="13067" width="9.140625" style="31"/>
    <col min="13068" max="13068" width="12.140625" style="31" customWidth="1"/>
    <col min="13069" max="13069" width="14.7109375" style="31" customWidth="1"/>
    <col min="13070" max="13077" width="9.140625" style="31"/>
    <col min="13078" max="13079" width="9.7109375" style="31" customWidth="1"/>
    <col min="13080" max="13083" width="9.140625" style="31"/>
    <col min="13084" max="13084" width="14.7109375" style="31" customWidth="1"/>
    <col min="13085" max="13085" width="14.28515625" style="31" customWidth="1"/>
    <col min="13086" max="13086" width="9.140625" style="31"/>
    <col min="13087" max="13087" width="15.140625" style="31" customWidth="1"/>
    <col min="13088" max="13088" width="14.140625" style="31" customWidth="1"/>
    <col min="13089" max="13248" width="9.140625" style="31"/>
    <col min="13249" max="13249" width="5.5703125" style="31" customWidth="1"/>
    <col min="13250" max="13256" width="9.140625" style="31"/>
    <col min="13257" max="13257" width="9.140625" style="31" customWidth="1"/>
    <col min="13258" max="13260" width="9.140625" style="31"/>
    <col min="13261" max="13261" width="6.28515625" style="31" customWidth="1"/>
    <col min="13262" max="13262" width="0" style="31" hidden="1" customWidth="1"/>
    <col min="13263" max="13278" width="9.140625" style="31"/>
    <col min="13279" max="13279" width="9" style="31" customWidth="1"/>
    <col min="13280" max="13290" width="9.140625" style="31"/>
    <col min="13291" max="13291" width="11.5703125" style="31" customWidth="1"/>
    <col min="13292" max="13292" width="10.5703125" style="31" customWidth="1"/>
    <col min="13293" max="13293" width="12.28515625" style="31" customWidth="1"/>
    <col min="13294" max="13317" width="9.140625" style="31"/>
    <col min="13318" max="13318" width="9.7109375" style="31" customWidth="1"/>
    <col min="13319" max="13323" width="9.140625" style="31"/>
    <col min="13324" max="13324" width="12.140625" style="31" customWidth="1"/>
    <col min="13325" max="13325" width="14.7109375" style="31" customWidth="1"/>
    <col min="13326" max="13333" width="9.140625" style="31"/>
    <col min="13334" max="13335" width="9.7109375" style="31" customWidth="1"/>
    <col min="13336" max="13339" width="9.140625" style="31"/>
    <col min="13340" max="13340" width="14.7109375" style="31" customWidth="1"/>
    <col min="13341" max="13341" width="14.28515625" style="31" customWidth="1"/>
    <col min="13342" max="13342" width="9.140625" style="31"/>
    <col min="13343" max="13343" width="15.140625" style="31" customWidth="1"/>
    <col min="13344" max="13344" width="14.140625" style="31" customWidth="1"/>
    <col min="13345" max="13504" width="9.140625" style="31"/>
    <col min="13505" max="13505" width="5.5703125" style="31" customWidth="1"/>
    <col min="13506" max="13512" width="9.140625" style="31"/>
    <col min="13513" max="13513" width="9.140625" style="31" customWidth="1"/>
    <col min="13514" max="13516" width="9.140625" style="31"/>
    <col min="13517" max="13517" width="6.28515625" style="31" customWidth="1"/>
    <col min="13518" max="13518" width="0" style="31" hidden="1" customWidth="1"/>
    <col min="13519" max="13534" width="9.140625" style="31"/>
    <col min="13535" max="13535" width="9" style="31" customWidth="1"/>
    <col min="13536" max="13546" width="9.140625" style="31"/>
    <col min="13547" max="13547" width="11.5703125" style="31" customWidth="1"/>
    <col min="13548" max="13548" width="10.5703125" style="31" customWidth="1"/>
    <col min="13549" max="13549" width="12.28515625" style="31" customWidth="1"/>
    <col min="13550" max="13573" width="9.140625" style="31"/>
    <col min="13574" max="13574" width="9.7109375" style="31" customWidth="1"/>
    <col min="13575" max="13579" width="9.140625" style="31"/>
    <col min="13580" max="13580" width="12.140625" style="31" customWidth="1"/>
    <col min="13581" max="13581" width="14.7109375" style="31" customWidth="1"/>
    <col min="13582" max="13589" width="9.140625" style="31"/>
    <col min="13590" max="13591" width="9.7109375" style="31" customWidth="1"/>
    <col min="13592" max="13595" width="9.140625" style="31"/>
    <col min="13596" max="13596" width="14.7109375" style="31" customWidth="1"/>
    <col min="13597" max="13597" width="14.28515625" style="31" customWidth="1"/>
    <col min="13598" max="13598" width="9.140625" style="31"/>
    <col min="13599" max="13599" width="15.140625" style="31" customWidth="1"/>
    <col min="13600" max="13600" width="14.140625" style="31" customWidth="1"/>
    <col min="13601" max="13760" width="9.140625" style="31"/>
    <col min="13761" max="13761" width="5.5703125" style="31" customWidth="1"/>
    <col min="13762" max="13768" width="9.140625" style="31"/>
    <col min="13769" max="13769" width="9.140625" style="31" customWidth="1"/>
    <col min="13770" max="13772" width="9.140625" style="31"/>
    <col min="13773" max="13773" width="6.28515625" style="31" customWidth="1"/>
    <col min="13774" max="13774" width="0" style="31" hidden="1" customWidth="1"/>
    <col min="13775" max="13790" width="9.140625" style="31"/>
    <col min="13791" max="13791" width="9" style="31" customWidth="1"/>
    <col min="13792" max="13802" width="9.140625" style="31"/>
    <col min="13803" max="13803" width="11.5703125" style="31" customWidth="1"/>
    <col min="13804" max="13804" width="10.5703125" style="31" customWidth="1"/>
    <col min="13805" max="13805" width="12.28515625" style="31" customWidth="1"/>
    <col min="13806" max="13829" width="9.140625" style="31"/>
    <col min="13830" max="13830" width="9.7109375" style="31" customWidth="1"/>
    <col min="13831" max="13835" width="9.140625" style="31"/>
    <col min="13836" max="13836" width="12.140625" style="31" customWidth="1"/>
    <col min="13837" max="13837" width="14.7109375" style="31" customWidth="1"/>
    <col min="13838" max="13845" width="9.140625" style="31"/>
    <col min="13846" max="13847" width="9.7109375" style="31" customWidth="1"/>
    <col min="13848" max="13851" width="9.140625" style="31"/>
    <col min="13852" max="13852" width="14.7109375" style="31" customWidth="1"/>
    <col min="13853" max="13853" width="14.28515625" style="31" customWidth="1"/>
    <col min="13854" max="13854" width="9.140625" style="31"/>
    <col min="13855" max="13855" width="15.140625" style="31" customWidth="1"/>
    <col min="13856" max="13856" width="14.140625" style="31" customWidth="1"/>
    <col min="13857" max="14016" width="9.140625" style="31"/>
    <col min="14017" max="14017" width="5.5703125" style="31" customWidth="1"/>
    <col min="14018" max="14024" width="9.140625" style="31"/>
    <col min="14025" max="14025" width="9.140625" style="31" customWidth="1"/>
    <col min="14026" max="14028" width="9.140625" style="31"/>
    <col min="14029" max="14029" width="6.28515625" style="31" customWidth="1"/>
    <col min="14030" max="14030" width="0" style="31" hidden="1" customWidth="1"/>
    <col min="14031" max="14046" width="9.140625" style="31"/>
    <col min="14047" max="14047" width="9" style="31" customWidth="1"/>
    <col min="14048" max="14058" width="9.140625" style="31"/>
    <col min="14059" max="14059" width="11.5703125" style="31" customWidth="1"/>
    <col min="14060" max="14060" width="10.5703125" style="31" customWidth="1"/>
    <col min="14061" max="14061" width="12.28515625" style="31" customWidth="1"/>
    <col min="14062" max="14085" width="9.140625" style="31"/>
    <col min="14086" max="14086" width="9.7109375" style="31" customWidth="1"/>
    <col min="14087" max="14091" width="9.140625" style="31"/>
    <col min="14092" max="14092" width="12.140625" style="31" customWidth="1"/>
    <col min="14093" max="14093" width="14.7109375" style="31" customWidth="1"/>
    <col min="14094" max="14101" width="9.140625" style="31"/>
    <col min="14102" max="14103" width="9.7109375" style="31" customWidth="1"/>
    <col min="14104" max="14107" width="9.140625" style="31"/>
    <col min="14108" max="14108" width="14.7109375" style="31" customWidth="1"/>
    <col min="14109" max="14109" width="14.28515625" style="31" customWidth="1"/>
    <col min="14110" max="14110" width="9.140625" style="31"/>
    <col min="14111" max="14111" width="15.140625" style="31" customWidth="1"/>
    <col min="14112" max="14112" width="14.140625" style="31" customWidth="1"/>
    <col min="14113" max="14272" width="9.140625" style="31"/>
    <col min="14273" max="14273" width="5.5703125" style="31" customWidth="1"/>
    <col min="14274" max="14280" width="9.140625" style="31"/>
    <col min="14281" max="14281" width="9.140625" style="31" customWidth="1"/>
    <col min="14282" max="14284" width="9.140625" style="31"/>
    <col min="14285" max="14285" width="6.28515625" style="31" customWidth="1"/>
    <col min="14286" max="14286" width="0" style="31" hidden="1" customWidth="1"/>
    <col min="14287" max="14302" width="9.140625" style="31"/>
    <col min="14303" max="14303" width="9" style="31" customWidth="1"/>
    <col min="14304" max="14314" width="9.140625" style="31"/>
    <col min="14315" max="14315" width="11.5703125" style="31" customWidth="1"/>
    <col min="14316" max="14316" width="10.5703125" style="31" customWidth="1"/>
    <col min="14317" max="14317" width="12.28515625" style="31" customWidth="1"/>
    <col min="14318" max="14341" width="9.140625" style="31"/>
    <col min="14342" max="14342" width="9.7109375" style="31" customWidth="1"/>
    <col min="14343" max="14347" width="9.140625" style="31"/>
    <col min="14348" max="14348" width="12.140625" style="31" customWidth="1"/>
    <col min="14349" max="14349" width="14.7109375" style="31" customWidth="1"/>
    <col min="14350" max="14357" width="9.140625" style="31"/>
    <col min="14358" max="14359" width="9.7109375" style="31" customWidth="1"/>
    <col min="14360" max="14363" width="9.140625" style="31"/>
    <col min="14364" max="14364" width="14.7109375" style="31" customWidth="1"/>
    <col min="14365" max="14365" width="14.28515625" style="31" customWidth="1"/>
    <col min="14366" max="14366" width="9.140625" style="31"/>
    <col min="14367" max="14367" width="15.140625" style="31" customWidth="1"/>
    <col min="14368" max="14368" width="14.140625" style="31" customWidth="1"/>
    <col min="14369" max="14528" width="9.140625" style="31"/>
    <col min="14529" max="14529" width="5.5703125" style="31" customWidth="1"/>
    <col min="14530" max="14536" width="9.140625" style="31"/>
    <col min="14537" max="14537" width="9.140625" style="31" customWidth="1"/>
    <col min="14538" max="14540" width="9.140625" style="31"/>
    <col min="14541" max="14541" width="6.28515625" style="31" customWidth="1"/>
    <col min="14542" max="14542" width="0" style="31" hidden="1" customWidth="1"/>
    <col min="14543" max="14558" width="9.140625" style="31"/>
    <col min="14559" max="14559" width="9" style="31" customWidth="1"/>
    <col min="14560" max="14570" width="9.140625" style="31"/>
    <col min="14571" max="14571" width="11.5703125" style="31" customWidth="1"/>
    <col min="14572" max="14572" width="10.5703125" style="31" customWidth="1"/>
    <col min="14573" max="14573" width="12.28515625" style="31" customWidth="1"/>
    <col min="14574" max="14597" width="9.140625" style="31"/>
    <col min="14598" max="14598" width="9.7109375" style="31" customWidth="1"/>
    <col min="14599" max="14603" width="9.140625" style="31"/>
    <col min="14604" max="14604" width="12.140625" style="31" customWidth="1"/>
    <col min="14605" max="14605" width="14.7109375" style="31" customWidth="1"/>
    <col min="14606" max="14613" width="9.140625" style="31"/>
    <col min="14614" max="14615" width="9.7109375" style="31" customWidth="1"/>
    <col min="14616" max="14619" width="9.140625" style="31"/>
    <col min="14620" max="14620" width="14.7109375" style="31" customWidth="1"/>
    <col min="14621" max="14621" width="14.28515625" style="31" customWidth="1"/>
    <col min="14622" max="14622" width="9.140625" style="31"/>
    <col min="14623" max="14623" width="15.140625" style="31" customWidth="1"/>
    <col min="14624" max="14624" width="14.140625" style="31" customWidth="1"/>
    <col min="14625" max="14784" width="9.140625" style="31"/>
    <col min="14785" max="14785" width="5.5703125" style="31" customWidth="1"/>
    <col min="14786" max="14792" width="9.140625" style="31"/>
    <col min="14793" max="14793" width="9.140625" style="31" customWidth="1"/>
    <col min="14794" max="14796" width="9.140625" style="31"/>
    <col min="14797" max="14797" width="6.28515625" style="31" customWidth="1"/>
    <col min="14798" max="14798" width="0" style="31" hidden="1" customWidth="1"/>
    <col min="14799" max="14814" width="9.140625" style="31"/>
    <col min="14815" max="14815" width="9" style="31" customWidth="1"/>
    <col min="14816" max="14826" width="9.140625" style="31"/>
    <col min="14827" max="14827" width="11.5703125" style="31" customWidth="1"/>
    <col min="14828" max="14828" width="10.5703125" style="31" customWidth="1"/>
    <col min="14829" max="14829" width="12.28515625" style="31" customWidth="1"/>
    <col min="14830" max="14853" width="9.140625" style="31"/>
    <col min="14854" max="14854" width="9.7109375" style="31" customWidth="1"/>
    <col min="14855" max="14859" width="9.140625" style="31"/>
    <col min="14860" max="14860" width="12.140625" style="31" customWidth="1"/>
    <col min="14861" max="14861" width="14.7109375" style="31" customWidth="1"/>
    <col min="14862" max="14869" width="9.140625" style="31"/>
    <col min="14870" max="14871" width="9.7109375" style="31" customWidth="1"/>
    <col min="14872" max="14875" width="9.140625" style="31"/>
    <col min="14876" max="14876" width="14.7109375" style="31" customWidth="1"/>
    <col min="14877" max="14877" width="14.28515625" style="31" customWidth="1"/>
    <col min="14878" max="14878" width="9.140625" style="31"/>
    <col min="14879" max="14879" width="15.140625" style="31" customWidth="1"/>
    <col min="14880" max="14880" width="14.140625" style="31" customWidth="1"/>
    <col min="14881" max="15040" width="9.140625" style="31"/>
    <col min="15041" max="15041" width="5.5703125" style="31" customWidth="1"/>
    <col min="15042" max="15048" width="9.140625" style="31"/>
    <col min="15049" max="15049" width="9.140625" style="31" customWidth="1"/>
    <col min="15050" max="15052" width="9.140625" style="31"/>
    <col min="15053" max="15053" width="6.28515625" style="31" customWidth="1"/>
    <col min="15054" max="15054" width="0" style="31" hidden="1" customWidth="1"/>
    <col min="15055" max="15070" width="9.140625" style="31"/>
    <col min="15071" max="15071" width="9" style="31" customWidth="1"/>
    <col min="15072" max="15082" width="9.140625" style="31"/>
    <col min="15083" max="15083" width="11.5703125" style="31" customWidth="1"/>
    <col min="15084" max="15084" width="10.5703125" style="31" customWidth="1"/>
    <col min="15085" max="15085" width="12.28515625" style="31" customWidth="1"/>
    <col min="15086" max="15109" width="9.140625" style="31"/>
    <col min="15110" max="15110" width="9.7109375" style="31" customWidth="1"/>
    <col min="15111" max="15115" width="9.140625" style="31"/>
    <col min="15116" max="15116" width="12.140625" style="31" customWidth="1"/>
    <col min="15117" max="15117" width="14.7109375" style="31" customWidth="1"/>
    <col min="15118" max="15125" width="9.140625" style="31"/>
    <col min="15126" max="15127" width="9.7109375" style="31" customWidth="1"/>
    <col min="15128" max="15131" width="9.140625" style="31"/>
    <col min="15132" max="15132" width="14.7109375" style="31" customWidth="1"/>
    <col min="15133" max="15133" width="14.28515625" style="31" customWidth="1"/>
    <col min="15134" max="15134" width="9.140625" style="31"/>
    <col min="15135" max="15135" width="15.140625" style="31" customWidth="1"/>
    <col min="15136" max="15136" width="14.140625" style="31" customWidth="1"/>
    <col min="15137" max="15296" width="9.140625" style="31"/>
    <col min="15297" max="15297" width="5.5703125" style="31" customWidth="1"/>
    <col min="15298" max="15304" width="9.140625" style="31"/>
    <col min="15305" max="15305" width="9.140625" style="31" customWidth="1"/>
    <col min="15306" max="15308" width="9.140625" style="31"/>
    <col min="15309" max="15309" width="6.28515625" style="31" customWidth="1"/>
    <col min="15310" max="15310" width="0" style="31" hidden="1" customWidth="1"/>
    <col min="15311" max="15326" width="9.140625" style="31"/>
    <col min="15327" max="15327" width="9" style="31" customWidth="1"/>
    <col min="15328" max="15338" width="9.140625" style="31"/>
    <col min="15339" max="15339" width="11.5703125" style="31" customWidth="1"/>
    <col min="15340" max="15340" width="10.5703125" style="31" customWidth="1"/>
    <col min="15341" max="15341" width="12.28515625" style="31" customWidth="1"/>
    <col min="15342" max="15365" width="9.140625" style="31"/>
    <col min="15366" max="15366" width="9.7109375" style="31" customWidth="1"/>
    <col min="15367" max="15371" width="9.140625" style="31"/>
    <col min="15372" max="15372" width="12.140625" style="31" customWidth="1"/>
    <col min="15373" max="15373" width="14.7109375" style="31" customWidth="1"/>
    <col min="15374" max="15381" width="9.140625" style="31"/>
    <col min="15382" max="15383" width="9.7109375" style="31" customWidth="1"/>
    <col min="15384" max="15387" width="9.140625" style="31"/>
    <col min="15388" max="15388" width="14.7109375" style="31" customWidth="1"/>
    <col min="15389" max="15389" width="14.28515625" style="31" customWidth="1"/>
    <col min="15390" max="15390" width="9.140625" style="31"/>
    <col min="15391" max="15391" width="15.140625" style="31" customWidth="1"/>
    <col min="15392" max="15392" width="14.140625" style="31" customWidth="1"/>
    <col min="15393" max="15552" width="9.140625" style="31"/>
    <col min="15553" max="15553" width="5.5703125" style="31" customWidth="1"/>
    <col min="15554" max="15560" width="9.140625" style="31"/>
    <col min="15561" max="15561" width="9.140625" style="31" customWidth="1"/>
    <col min="15562" max="15564" width="9.140625" style="31"/>
    <col min="15565" max="15565" width="6.28515625" style="31" customWidth="1"/>
    <col min="15566" max="15566" width="0" style="31" hidden="1" customWidth="1"/>
    <col min="15567" max="15582" width="9.140625" style="31"/>
    <col min="15583" max="15583" width="9" style="31" customWidth="1"/>
    <col min="15584" max="15594" width="9.140625" style="31"/>
    <col min="15595" max="15595" width="11.5703125" style="31" customWidth="1"/>
    <col min="15596" max="15596" width="10.5703125" style="31" customWidth="1"/>
    <col min="15597" max="15597" width="12.28515625" style="31" customWidth="1"/>
    <col min="15598" max="15621" width="9.140625" style="31"/>
    <col min="15622" max="15622" width="9.7109375" style="31" customWidth="1"/>
    <col min="15623" max="15627" width="9.140625" style="31"/>
    <col min="15628" max="15628" width="12.140625" style="31" customWidth="1"/>
    <col min="15629" max="15629" width="14.7109375" style="31" customWidth="1"/>
    <col min="15630" max="15637" width="9.140625" style="31"/>
    <col min="15638" max="15639" width="9.7109375" style="31" customWidth="1"/>
    <col min="15640" max="15643" width="9.140625" style="31"/>
    <col min="15644" max="15644" width="14.7109375" style="31" customWidth="1"/>
    <col min="15645" max="15645" width="14.28515625" style="31" customWidth="1"/>
    <col min="15646" max="15646" width="9.140625" style="31"/>
    <col min="15647" max="15647" width="15.140625" style="31" customWidth="1"/>
    <col min="15648" max="15648" width="14.140625" style="31" customWidth="1"/>
    <col min="15649" max="15808" width="9.140625" style="31"/>
    <col min="15809" max="15809" width="5.5703125" style="31" customWidth="1"/>
    <col min="15810" max="15816" width="9.140625" style="31"/>
    <col min="15817" max="15817" width="9.140625" style="31" customWidth="1"/>
    <col min="15818" max="15820" width="9.140625" style="31"/>
    <col min="15821" max="15821" width="6.28515625" style="31" customWidth="1"/>
    <col min="15822" max="15822" width="0" style="31" hidden="1" customWidth="1"/>
    <col min="15823" max="15838" width="9.140625" style="31"/>
    <col min="15839" max="15839" width="9" style="31" customWidth="1"/>
    <col min="15840" max="15850" width="9.140625" style="31"/>
    <col min="15851" max="15851" width="11.5703125" style="31" customWidth="1"/>
    <col min="15852" max="15852" width="10.5703125" style="31" customWidth="1"/>
    <col min="15853" max="15853" width="12.28515625" style="31" customWidth="1"/>
    <col min="15854" max="15877" width="9.140625" style="31"/>
    <col min="15878" max="15878" width="9.7109375" style="31" customWidth="1"/>
    <col min="15879" max="15883" width="9.140625" style="31"/>
    <col min="15884" max="15884" width="12.140625" style="31" customWidth="1"/>
    <col min="15885" max="15885" width="14.7109375" style="31" customWidth="1"/>
    <col min="15886" max="15893" width="9.140625" style="31"/>
    <col min="15894" max="15895" width="9.7109375" style="31" customWidth="1"/>
    <col min="15896" max="15899" width="9.140625" style="31"/>
    <col min="15900" max="15900" width="14.7109375" style="31" customWidth="1"/>
    <col min="15901" max="15901" width="14.28515625" style="31" customWidth="1"/>
    <col min="15902" max="15902" width="9.140625" style="31"/>
    <col min="15903" max="15903" width="15.140625" style="31" customWidth="1"/>
    <col min="15904" max="15904" width="14.140625" style="31" customWidth="1"/>
    <col min="15905" max="16064" width="9.140625" style="31"/>
    <col min="16065" max="16065" width="5.5703125" style="31" customWidth="1"/>
    <col min="16066" max="16072" width="9.140625" style="31"/>
    <col min="16073" max="16073" width="9.140625" style="31" customWidth="1"/>
    <col min="16074" max="16076" width="9.140625" style="31"/>
    <col min="16077" max="16077" width="6.28515625" style="31" customWidth="1"/>
    <col min="16078" max="16078" width="0" style="31" hidden="1" customWidth="1"/>
    <col min="16079" max="16094" width="9.140625" style="31"/>
    <col min="16095" max="16095" width="9" style="31" customWidth="1"/>
    <col min="16096" max="16106" width="9.140625" style="31"/>
    <col min="16107" max="16107" width="11.5703125" style="31" customWidth="1"/>
    <col min="16108" max="16108" width="10.5703125" style="31" customWidth="1"/>
    <col min="16109" max="16109" width="12.28515625" style="31" customWidth="1"/>
    <col min="16110" max="16133" width="9.140625" style="31"/>
    <col min="16134" max="16134" width="9.7109375" style="31" customWidth="1"/>
    <col min="16135" max="16139" width="9.140625" style="31"/>
    <col min="16140" max="16140" width="12.140625" style="31" customWidth="1"/>
    <col min="16141" max="16141" width="14.7109375" style="31" customWidth="1"/>
    <col min="16142" max="16149" width="9.140625" style="31"/>
    <col min="16150" max="16151" width="9.7109375" style="31" customWidth="1"/>
    <col min="16152" max="16155" width="9.140625" style="31"/>
    <col min="16156" max="16156" width="14.7109375" style="31" customWidth="1"/>
    <col min="16157" max="16157" width="14.28515625" style="31" customWidth="1"/>
    <col min="16158" max="16158" width="9.140625" style="31"/>
    <col min="16159" max="16159" width="15.140625" style="31" customWidth="1"/>
    <col min="16160" max="16160" width="14.140625" style="31" customWidth="1"/>
    <col min="16161" max="16384" width="9.140625" style="31"/>
  </cols>
  <sheetData>
    <row r="1" spans="1:87" s="10" customFormat="1" ht="15.75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 t="s">
        <v>1</v>
      </c>
      <c r="S1" s="4" t="s">
        <v>2</v>
      </c>
      <c r="T1" s="5"/>
      <c r="U1" s="5"/>
      <c r="V1" s="5"/>
      <c r="W1" s="6"/>
      <c r="X1" s="7">
        <v>0</v>
      </c>
      <c r="Y1" s="8" t="s">
        <v>3</v>
      </c>
      <c r="Z1" s="8" t="s">
        <v>4</v>
      </c>
      <c r="AA1" s="9" t="s">
        <v>5</v>
      </c>
      <c r="AB1" s="7" t="s">
        <v>6</v>
      </c>
    </row>
    <row r="2" spans="1:87" s="10" customFormat="1" ht="15.75" customHeight="1" thickBot="1" x14ac:dyDescent="0.25">
      <c r="A2" s="11" t="s">
        <v>75</v>
      </c>
      <c r="B2" s="2"/>
      <c r="E2" s="12" t="s">
        <v>7</v>
      </c>
      <c r="F2" s="2"/>
      <c r="G2" s="13" t="s">
        <v>76</v>
      </c>
      <c r="I2" s="2"/>
      <c r="J2" s="2"/>
      <c r="K2" s="2"/>
      <c r="L2" s="2"/>
      <c r="M2" s="2"/>
      <c r="N2" s="2"/>
      <c r="O2" s="2"/>
      <c r="P2" s="2"/>
      <c r="Q2" s="2"/>
      <c r="R2" s="14">
        <v>1</v>
      </c>
      <c r="S2" s="15" t="s">
        <v>70</v>
      </c>
      <c r="T2" s="16"/>
      <c r="U2" s="16"/>
      <c r="V2" s="16"/>
      <c r="W2" s="17"/>
      <c r="X2" s="14"/>
      <c r="Y2" s="14">
        <v>15</v>
      </c>
      <c r="Z2" s="14">
        <v>25</v>
      </c>
      <c r="AA2" s="14">
        <v>5</v>
      </c>
      <c r="AB2" s="18">
        <f>SUM(X2:AA2)</f>
        <v>45</v>
      </c>
    </row>
    <row r="3" spans="1:87" s="10" customFormat="1" ht="15.75" customHeight="1" thickBot="1" x14ac:dyDescent="0.25">
      <c r="A3" s="19" t="s">
        <v>72</v>
      </c>
      <c r="B3" s="20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14">
        <v>2</v>
      </c>
      <c r="S3" s="15" t="s">
        <v>71</v>
      </c>
      <c r="T3" s="16"/>
      <c r="U3" s="16"/>
      <c r="V3" s="16"/>
      <c r="W3" s="17"/>
      <c r="X3" s="14"/>
      <c r="Y3" s="14">
        <v>369</v>
      </c>
      <c r="Z3" s="14">
        <v>605</v>
      </c>
      <c r="AA3" s="14">
        <v>110</v>
      </c>
      <c r="AB3" s="18">
        <f>SUM(X3:AA3)</f>
        <v>1084</v>
      </c>
    </row>
    <row r="4" spans="1:87" s="10" customFormat="1" ht="30" customHeight="1" thickBot="1" x14ac:dyDescent="0.35">
      <c r="A4" s="22" t="s">
        <v>8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3"/>
      <c r="R4" s="14">
        <v>3</v>
      </c>
      <c r="S4" s="24" t="s">
        <v>9</v>
      </c>
      <c r="T4" s="25"/>
      <c r="U4" s="25"/>
      <c r="V4" s="25"/>
      <c r="W4" s="26"/>
      <c r="X4" s="14"/>
      <c r="Y4" s="14">
        <v>431</v>
      </c>
      <c r="Z4" s="14">
        <v>1012</v>
      </c>
      <c r="AA4" s="14">
        <v>183</v>
      </c>
      <c r="AB4" s="18">
        <f>SUM(X4:AA4)</f>
        <v>1626</v>
      </c>
    </row>
    <row r="5" spans="1:87" s="10" customFormat="1" ht="15.75" customHeight="1" thickBot="1" x14ac:dyDescent="0.25">
      <c r="A5" s="27" t="s">
        <v>67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8"/>
      <c r="R5" s="14" t="s">
        <v>10</v>
      </c>
      <c r="S5" s="15" t="s">
        <v>11</v>
      </c>
      <c r="T5" s="16"/>
      <c r="U5" s="16"/>
      <c r="V5" s="16"/>
      <c r="W5" s="17"/>
      <c r="X5" s="14"/>
      <c r="Y5" s="14">
        <v>403</v>
      </c>
      <c r="Z5" s="14">
        <v>881</v>
      </c>
      <c r="AA5" s="14">
        <v>162</v>
      </c>
      <c r="AB5" s="18">
        <f>SUM(X5:AA5)</f>
        <v>1446</v>
      </c>
    </row>
    <row r="6" spans="1:87" s="10" customFormat="1" ht="15.75" customHeight="1" thickBot="1" x14ac:dyDescent="0.25">
      <c r="A6" s="29" t="s">
        <v>68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30"/>
      <c r="R6" s="14" t="s">
        <v>12</v>
      </c>
      <c r="S6" s="15" t="s">
        <v>13</v>
      </c>
      <c r="T6" s="16"/>
      <c r="U6" s="16"/>
      <c r="V6" s="16"/>
      <c r="W6" s="17"/>
      <c r="X6" s="14"/>
      <c r="Y6" s="14">
        <v>28</v>
      </c>
      <c r="Z6" s="14">
        <v>131</v>
      </c>
      <c r="AA6" s="14">
        <v>21</v>
      </c>
      <c r="AB6" s="18">
        <f>SUM(X6:AA6)</f>
        <v>180</v>
      </c>
    </row>
    <row r="7" spans="1:87" ht="15.75" thickBot="1" x14ac:dyDescent="0.3">
      <c r="BY7" s="32"/>
      <c r="BZ7" s="33"/>
      <c r="CA7" s="33"/>
      <c r="CB7" s="33"/>
      <c r="CC7" s="33"/>
      <c r="CD7" s="33"/>
      <c r="CE7" s="34"/>
      <c r="CF7" s="34"/>
      <c r="CG7" s="34"/>
      <c r="CH7" s="34"/>
      <c r="CI7" s="34"/>
    </row>
    <row r="8" spans="1:87" s="45" customFormat="1" ht="15.75" customHeight="1" thickBot="1" x14ac:dyDescent="0.25">
      <c r="A8" s="35" t="s">
        <v>14</v>
      </c>
      <c r="B8" s="36" t="s">
        <v>15</v>
      </c>
      <c r="C8" s="36" t="s">
        <v>16</v>
      </c>
      <c r="D8" s="35" t="s">
        <v>17</v>
      </c>
      <c r="E8" s="35" t="s">
        <v>18</v>
      </c>
      <c r="F8" s="35" t="s">
        <v>19</v>
      </c>
      <c r="G8" s="35" t="s">
        <v>20</v>
      </c>
      <c r="H8" s="36" t="s">
        <v>21</v>
      </c>
      <c r="I8" s="36" t="s">
        <v>22</v>
      </c>
      <c r="J8" s="36" t="s">
        <v>23</v>
      </c>
      <c r="K8" s="35" t="s">
        <v>24</v>
      </c>
      <c r="L8" s="35" t="s">
        <v>25</v>
      </c>
      <c r="M8" s="35" t="s">
        <v>26</v>
      </c>
      <c r="N8" s="37" t="s">
        <v>27</v>
      </c>
      <c r="O8" s="38" t="s">
        <v>28</v>
      </c>
      <c r="P8" s="39"/>
      <c r="Q8" s="39"/>
      <c r="R8" s="39"/>
      <c r="S8" s="38" t="s">
        <v>29</v>
      </c>
      <c r="T8" s="39"/>
      <c r="U8" s="39"/>
      <c r="V8" s="39"/>
      <c r="W8" s="38" t="s">
        <v>30</v>
      </c>
      <c r="X8" s="39"/>
      <c r="Y8" s="40"/>
      <c r="Z8" s="38" t="s">
        <v>31</v>
      </c>
      <c r="AA8" s="39"/>
      <c r="AB8" s="39"/>
      <c r="AC8" s="39"/>
      <c r="AD8" s="39"/>
      <c r="AE8" s="40"/>
      <c r="AF8" s="35" t="s">
        <v>32</v>
      </c>
      <c r="AG8" s="39" t="s">
        <v>33</v>
      </c>
      <c r="AH8" s="39"/>
      <c r="AI8" s="39"/>
      <c r="AJ8" s="39"/>
      <c r="AK8" s="39"/>
      <c r="AL8" s="39"/>
      <c r="AM8" s="41"/>
      <c r="AN8" s="41"/>
      <c r="AO8" s="41"/>
      <c r="AP8" s="41"/>
      <c r="AQ8" s="41"/>
      <c r="AR8" s="41"/>
      <c r="AS8" s="41"/>
      <c r="AT8" s="41"/>
      <c r="AU8" s="41"/>
      <c r="AV8" s="39"/>
      <c r="AW8" s="39"/>
      <c r="AX8" s="39"/>
      <c r="AY8" s="39"/>
      <c r="AZ8" s="39"/>
      <c r="BA8" s="39"/>
      <c r="BB8" s="39"/>
      <c r="BC8" s="40"/>
      <c r="BD8" s="42" t="s">
        <v>34</v>
      </c>
      <c r="BE8" s="43"/>
      <c r="BF8" s="44"/>
      <c r="BG8" s="36" t="s">
        <v>35</v>
      </c>
    </row>
    <row r="9" spans="1:87" s="45" customFormat="1" ht="15.75" customHeight="1" thickBot="1" x14ac:dyDescent="0.25">
      <c r="A9" s="46"/>
      <c r="B9" s="47"/>
      <c r="C9" s="47"/>
      <c r="D9" s="46"/>
      <c r="E9" s="46"/>
      <c r="F9" s="46"/>
      <c r="G9" s="46"/>
      <c r="H9" s="47"/>
      <c r="I9" s="47"/>
      <c r="J9" s="47"/>
      <c r="K9" s="47"/>
      <c r="L9" s="47"/>
      <c r="M9" s="46"/>
      <c r="N9" s="48"/>
      <c r="O9" s="35" t="s">
        <v>36</v>
      </c>
      <c r="P9" s="49" t="s">
        <v>37</v>
      </c>
      <c r="Q9" s="35" t="s">
        <v>38</v>
      </c>
      <c r="R9" s="35" t="s">
        <v>39</v>
      </c>
      <c r="S9" s="35" t="s">
        <v>36</v>
      </c>
      <c r="T9" s="49" t="s">
        <v>37</v>
      </c>
      <c r="U9" s="35" t="s">
        <v>38</v>
      </c>
      <c r="V9" s="35" t="s">
        <v>39</v>
      </c>
      <c r="W9" s="35" t="s">
        <v>40</v>
      </c>
      <c r="X9" s="35" t="s">
        <v>41</v>
      </c>
      <c r="Y9" s="35" t="s">
        <v>42</v>
      </c>
      <c r="Z9" s="50" t="s">
        <v>3</v>
      </c>
      <c r="AA9" s="51"/>
      <c r="AB9" s="50" t="s">
        <v>43</v>
      </c>
      <c r="AC9" s="51"/>
      <c r="AD9" s="50" t="s">
        <v>5</v>
      </c>
      <c r="AE9" s="51"/>
      <c r="AF9" s="46"/>
      <c r="AG9" s="36" t="s">
        <v>44</v>
      </c>
      <c r="AH9" s="35" t="s">
        <v>45</v>
      </c>
      <c r="AI9" s="35" t="s">
        <v>46</v>
      </c>
      <c r="AJ9" s="35" t="s">
        <v>47</v>
      </c>
      <c r="AK9" s="52" t="s">
        <v>48</v>
      </c>
      <c r="AL9" s="53"/>
      <c r="AM9" s="55" t="s">
        <v>49</v>
      </c>
      <c r="AN9" s="56"/>
      <c r="AO9" s="56"/>
      <c r="AP9" s="57"/>
      <c r="AQ9" s="58" t="s">
        <v>50</v>
      </c>
      <c r="AR9" s="56"/>
      <c r="AS9" s="56"/>
      <c r="AT9" s="56"/>
      <c r="AU9" s="59"/>
      <c r="AV9" s="54" t="s">
        <v>51</v>
      </c>
      <c r="AW9" s="54" t="s">
        <v>52</v>
      </c>
      <c r="AX9" s="54" t="s">
        <v>53</v>
      </c>
      <c r="AY9" s="54" t="s">
        <v>54</v>
      </c>
      <c r="AZ9" s="54" t="s">
        <v>55</v>
      </c>
      <c r="BA9" s="42" t="s">
        <v>56</v>
      </c>
      <c r="BB9" s="43"/>
      <c r="BC9" s="44"/>
      <c r="BD9" s="60"/>
      <c r="BE9" s="61"/>
      <c r="BF9" s="62"/>
      <c r="BG9" s="47"/>
    </row>
    <row r="10" spans="1:87" s="45" customFormat="1" ht="28.5" customHeight="1" thickBot="1" x14ac:dyDescent="0.25">
      <c r="A10" s="63"/>
      <c r="B10" s="64"/>
      <c r="C10" s="64"/>
      <c r="D10" s="63"/>
      <c r="E10" s="63"/>
      <c r="F10" s="63"/>
      <c r="G10" s="63"/>
      <c r="H10" s="64"/>
      <c r="I10" s="64"/>
      <c r="J10" s="64"/>
      <c r="K10" s="64"/>
      <c r="L10" s="64"/>
      <c r="M10" s="63"/>
      <c r="N10" s="65"/>
      <c r="O10" s="63"/>
      <c r="P10" s="66"/>
      <c r="Q10" s="63"/>
      <c r="R10" s="63"/>
      <c r="S10" s="63"/>
      <c r="T10" s="66"/>
      <c r="U10" s="63"/>
      <c r="V10" s="63"/>
      <c r="W10" s="63"/>
      <c r="X10" s="63"/>
      <c r="Y10" s="63"/>
      <c r="Z10" s="67" t="s">
        <v>57</v>
      </c>
      <c r="AA10" s="67" t="s">
        <v>58</v>
      </c>
      <c r="AB10" s="67" t="s">
        <v>57</v>
      </c>
      <c r="AC10" s="67" t="s">
        <v>58</v>
      </c>
      <c r="AD10" s="67" t="s">
        <v>57</v>
      </c>
      <c r="AE10" s="67" t="s">
        <v>58</v>
      </c>
      <c r="AF10" s="63"/>
      <c r="AG10" s="64"/>
      <c r="AH10" s="63"/>
      <c r="AI10" s="63"/>
      <c r="AJ10" s="63"/>
      <c r="AK10" s="68" t="s">
        <v>59</v>
      </c>
      <c r="AL10" s="68" t="s">
        <v>58</v>
      </c>
      <c r="AM10" s="70" t="s">
        <v>59</v>
      </c>
      <c r="AN10" s="68" t="s">
        <v>58</v>
      </c>
      <c r="AO10" s="68" t="s">
        <v>41</v>
      </c>
      <c r="AP10" s="68" t="s">
        <v>42</v>
      </c>
      <c r="AQ10" s="70" t="s">
        <v>59</v>
      </c>
      <c r="AR10" s="68" t="s">
        <v>60</v>
      </c>
      <c r="AS10" s="68" t="s">
        <v>61</v>
      </c>
      <c r="AT10" s="68" t="s">
        <v>62</v>
      </c>
      <c r="AU10" s="71" t="s">
        <v>63</v>
      </c>
      <c r="AV10" s="69"/>
      <c r="AW10" s="69"/>
      <c r="AX10" s="69"/>
      <c r="AY10" s="69"/>
      <c r="AZ10" s="69"/>
      <c r="BA10" s="72" t="s">
        <v>40</v>
      </c>
      <c r="BB10" s="73" t="s">
        <v>64</v>
      </c>
      <c r="BC10" s="73" t="s">
        <v>42</v>
      </c>
      <c r="BD10" s="72" t="s">
        <v>40</v>
      </c>
      <c r="BE10" s="73" t="s">
        <v>64</v>
      </c>
      <c r="BF10" s="73" t="s">
        <v>42</v>
      </c>
      <c r="BG10" s="64"/>
    </row>
    <row r="11" spans="1:87" s="74" customFormat="1" ht="12" thickBot="1" x14ac:dyDescent="0.25">
      <c r="A11" s="101" t="s">
        <v>113</v>
      </c>
      <c r="B11" s="101" t="s">
        <v>87</v>
      </c>
      <c r="C11" s="101" t="s">
        <v>82</v>
      </c>
      <c r="D11" s="101" t="s">
        <v>94</v>
      </c>
      <c r="E11" s="101" t="s">
        <v>319</v>
      </c>
      <c r="F11" s="101" t="s">
        <v>320</v>
      </c>
      <c r="G11" s="101" t="s">
        <v>321</v>
      </c>
      <c r="H11" s="101" t="s">
        <v>322</v>
      </c>
      <c r="I11" s="101" t="s">
        <v>323</v>
      </c>
      <c r="J11" s="101" t="s">
        <v>324</v>
      </c>
      <c r="K11" s="101" t="s">
        <v>325</v>
      </c>
      <c r="L11" s="101" t="s">
        <v>326</v>
      </c>
      <c r="M11" s="101" t="s">
        <v>327</v>
      </c>
      <c r="N11" s="101"/>
      <c r="O11" s="102">
        <v>14</v>
      </c>
      <c r="P11" s="102">
        <v>15</v>
      </c>
      <c r="Q11" s="102">
        <v>16</v>
      </c>
      <c r="R11" s="102">
        <v>17</v>
      </c>
      <c r="S11" s="102">
        <v>18</v>
      </c>
      <c r="T11" s="102">
        <v>19</v>
      </c>
      <c r="U11" s="102">
        <v>20</v>
      </c>
      <c r="V11" s="102">
        <v>21</v>
      </c>
      <c r="W11" s="102">
        <v>22</v>
      </c>
      <c r="X11" s="102">
        <v>23</v>
      </c>
      <c r="Y11" s="102">
        <v>24</v>
      </c>
      <c r="Z11" s="102">
        <v>25</v>
      </c>
      <c r="AA11" s="102">
        <v>26</v>
      </c>
      <c r="AB11" s="102">
        <v>27</v>
      </c>
      <c r="AC11" s="102">
        <v>28</v>
      </c>
      <c r="AD11" s="102">
        <v>29</v>
      </c>
      <c r="AE11" s="102">
        <v>30</v>
      </c>
      <c r="AF11" s="102">
        <v>31</v>
      </c>
      <c r="AG11" s="102">
        <v>32</v>
      </c>
      <c r="AH11" s="102">
        <v>33</v>
      </c>
      <c r="AI11" s="102">
        <v>34</v>
      </c>
      <c r="AJ11" s="102">
        <v>35</v>
      </c>
      <c r="AK11" s="102">
        <v>36</v>
      </c>
      <c r="AL11" s="102">
        <v>37</v>
      </c>
      <c r="AM11" s="102">
        <v>38</v>
      </c>
      <c r="AN11" s="102">
        <v>39</v>
      </c>
      <c r="AO11" s="102">
        <v>40</v>
      </c>
      <c r="AP11" s="102">
        <v>41</v>
      </c>
      <c r="AQ11" s="102">
        <v>42</v>
      </c>
      <c r="AR11" s="102">
        <v>43</v>
      </c>
      <c r="AS11" s="102">
        <v>44</v>
      </c>
      <c r="AT11" s="102">
        <v>45</v>
      </c>
      <c r="AU11" s="102">
        <v>46</v>
      </c>
      <c r="AV11" s="102">
        <v>47</v>
      </c>
      <c r="AW11" s="102">
        <v>48</v>
      </c>
      <c r="AX11" s="102">
        <v>49</v>
      </c>
      <c r="AY11" s="102">
        <v>50</v>
      </c>
      <c r="AZ11" s="102">
        <v>51</v>
      </c>
      <c r="BA11" s="102">
        <v>52</v>
      </c>
      <c r="BB11" s="102">
        <v>53</v>
      </c>
      <c r="BC11" s="102">
        <v>54</v>
      </c>
      <c r="BD11" s="102">
        <v>55</v>
      </c>
      <c r="BE11" s="102">
        <v>56</v>
      </c>
      <c r="BF11" s="102">
        <v>57</v>
      </c>
      <c r="BG11" s="102">
        <v>58</v>
      </c>
    </row>
    <row r="12" spans="1:87" s="45" customFormat="1" ht="11.25" x14ac:dyDescent="0.2">
      <c r="A12" s="104">
        <v>1</v>
      </c>
      <c r="B12" s="105" t="s">
        <v>77</v>
      </c>
      <c r="C12" s="106" t="s">
        <v>78</v>
      </c>
      <c r="D12" s="107" t="s">
        <v>79</v>
      </c>
      <c r="E12" s="107"/>
      <c r="F12" s="106" t="s">
        <v>80</v>
      </c>
      <c r="G12" s="107" t="s">
        <v>81</v>
      </c>
      <c r="H12" s="108" t="s">
        <v>82</v>
      </c>
      <c r="I12" s="109">
        <v>6.22</v>
      </c>
      <c r="J12" s="110">
        <f>N12*I12</f>
        <v>110075.34</v>
      </c>
      <c r="K12" s="111">
        <v>1.75</v>
      </c>
      <c r="L12" s="110">
        <f>J12*K12</f>
        <v>192631.845</v>
      </c>
      <c r="M12" s="112">
        <v>1</v>
      </c>
      <c r="N12" s="110">
        <v>17697</v>
      </c>
      <c r="O12" s="111"/>
      <c r="P12" s="111"/>
      <c r="Q12" s="111"/>
      <c r="R12" s="111"/>
      <c r="S12" s="113"/>
      <c r="T12" s="113"/>
      <c r="U12" s="113"/>
      <c r="V12" s="113"/>
      <c r="W12" s="113" t="str">
        <f>IF(SUM(S12:V12)&gt;0,SUM(S12:V12),"")</f>
        <v/>
      </c>
      <c r="X12" s="113" t="str">
        <f>IF(SUM(S12:V12)&gt;0,SUM(S12:V12)/K12,"")</f>
        <v/>
      </c>
      <c r="Y12" s="113" t="str">
        <f>IF(SUM(W12)&gt;0,W12-X12,"")</f>
        <v/>
      </c>
      <c r="Z12" s="111"/>
      <c r="AA12" s="110"/>
      <c r="AB12" s="111"/>
      <c r="AC12" s="110"/>
      <c r="AD12" s="111"/>
      <c r="AE12" s="110"/>
      <c r="AF12" s="113">
        <f>SUM(S12:V12,AA12,AC12,AE12)</f>
        <v>0</v>
      </c>
      <c r="AG12" s="110"/>
      <c r="AH12" s="110"/>
      <c r="AI12" s="110"/>
      <c r="AJ12" s="110"/>
      <c r="AK12" s="111"/>
      <c r="AL12" s="110"/>
      <c r="AM12" s="111"/>
      <c r="AN12" s="114"/>
      <c r="AO12" s="114"/>
      <c r="AP12" s="114"/>
      <c r="AQ12" s="111"/>
      <c r="AR12" s="114"/>
      <c r="AS12" s="114"/>
      <c r="AT12" s="114"/>
      <c r="AU12" s="114"/>
      <c r="AV12" s="114"/>
      <c r="AW12" s="114"/>
      <c r="AX12" s="114"/>
      <c r="AY12" s="114"/>
      <c r="AZ12" s="114"/>
      <c r="BA12" s="114"/>
      <c r="BB12" s="114"/>
      <c r="BC12" s="114"/>
      <c r="BD12" s="114">
        <f>L12*M12</f>
        <v>192631.845</v>
      </c>
      <c r="BE12" s="114">
        <f>ROUND(BD12/$K12, 0)</f>
        <v>110075</v>
      </c>
      <c r="BF12" s="114">
        <f>BD12-BE12</f>
        <v>82556.845000000001</v>
      </c>
      <c r="BG12" s="115">
        <f t="array" ref="BG12">SUM(ROUND(AF12:AJ12,0),ROUND(AL12:AL12,0),ROUND(AN12:AN12,0),ROUND(AR12:BA12,0),ROUND(BD12,0))</f>
        <v>192632</v>
      </c>
    </row>
    <row r="13" spans="1:87" s="45" customFormat="1" ht="11.25" x14ac:dyDescent="0.2">
      <c r="A13" s="103"/>
      <c r="B13" s="100"/>
      <c r="C13" s="75" t="s">
        <v>83</v>
      </c>
      <c r="D13" s="76" t="s">
        <v>79</v>
      </c>
      <c r="E13" s="76" t="s">
        <v>84</v>
      </c>
      <c r="F13" s="75" t="s">
        <v>85</v>
      </c>
      <c r="G13" s="76" t="s">
        <v>86</v>
      </c>
      <c r="H13" s="77" t="s">
        <v>87</v>
      </c>
      <c r="I13" s="78">
        <v>5.2</v>
      </c>
      <c r="J13" s="79">
        <f t="shared" ref="J13:J76" si="0">N13*I13</f>
        <v>92024.400000000009</v>
      </c>
      <c r="K13" s="80">
        <v>1.75</v>
      </c>
      <c r="L13" s="79">
        <f t="shared" ref="L13:L76" si="1">J13*K13</f>
        <v>161042.70000000001</v>
      </c>
      <c r="M13" s="81"/>
      <c r="N13" s="79">
        <v>17697</v>
      </c>
      <c r="O13" s="80"/>
      <c r="P13" s="80"/>
      <c r="Q13" s="80">
        <v>3</v>
      </c>
      <c r="R13" s="80"/>
      <c r="S13" s="82" t="str">
        <f>IF(O13&gt;0,$L13/24*O13,"")</f>
        <v/>
      </c>
      <c r="T13" s="82" t="str">
        <f>IF(P13&gt;0,$L13/16*P13,"")</f>
        <v/>
      </c>
      <c r="U13" s="82">
        <f>IF(Q13&gt;0,$L13/16*Q13,"")</f>
        <v>30195.506250000002</v>
      </c>
      <c r="V13" s="82" t="str">
        <f>IF(R13&gt;0,$L13/16*R13,"")</f>
        <v/>
      </c>
      <c r="W13" s="82">
        <f>IF(SUM(S13:V13)&gt;0,SUM(S13:V13),"")</f>
        <v>30195.506250000002</v>
      </c>
      <c r="X13" s="82">
        <f>IF(SUM(S13:V13)&gt;0,SUM(S13:V13)/K13,"")</f>
        <v>17254.575000000001</v>
      </c>
      <c r="Y13" s="82">
        <f t="shared" ref="Y13:Y76" si="2">IF(SUM(W13)&gt;0,W13-X13,"")</f>
        <v>12940.931250000001</v>
      </c>
      <c r="Z13" s="80"/>
      <c r="AA13" s="79"/>
      <c r="AB13" s="80">
        <v>3</v>
      </c>
      <c r="AC13" s="79">
        <f>N13*0.5/16*AB13</f>
        <v>1659.09375</v>
      </c>
      <c r="AD13" s="80"/>
      <c r="AE13" s="79"/>
      <c r="AF13" s="82">
        <f>SUM(S13:V13,AA13,AC13,AE13)</f>
        <v>31854.600000000002</v>
      </c>
      <c r="AG13" s="79"/>
      <c r="AH13" s="79"/>
      <c r="AI13" s="79"/>
      <c r="AJ13" s="79"/>
      <c r="AK13" s="80"/>
      <c r="AL13" s="79"/>
      <c r="AM13" s="80">
        <v>3</v>
      </c>
      <c r="AN13" s="83">
        <v>9058.6519000000008</v>
      </c>
      <c r="AO13" s="83">
        <f>ROUND(AN13/$K13, 0)</f>
        <v>5176</v>
      </c>
      <c r="AP13" s="83">
        <f>AN13-AO13</f>
        <v>3882.6519000000008</v>
      </c>
      <c r="AQ13" s="80">
        <f>IF(COUNT(O13:R13)&gt;0,SUM(O13:R13),"")</f>
        <v>3</v>
      </c>
      <c r="AR13" s="83"/>
      <c r="AS13" s="83">
        <v>12078.202499999999</v>
      </c>
      <c r="AT13" s="83"/>
      <c r="AU13" s="83"/>
      <c r="AV13" s="83"/>
      <c r="AW13" s="83"/>
      <c r="AX13" s="83">
        <f>30630*1</f>
        <v>30630</v>
      </c>
      <c r="AY13" s="83"/>
      <c r="AZ13" s="83"/>
      <c r="BA13" s="83">
        <f>L13*0.1*(SUM(P13:R13)/16+SUM(O13:O13)/24)</f>
        <v>3019.5506250000003</v>
      </c>
      <c r="BB13" s="83">
        <f>ROUND(BA13/$K13, 0)</f>
        <v>1725</v>
      </c>
      <c r="BC13" s="83">
        <f>BA13-BB13</f>
        <v>1294.5506250000003</v>
      </c>
      <c r="BD13" s="83"/>
      <c r="BE13" s="83"/>
      <c r="BF13" s="83"/>
      <c r="BG13" s="116">
        <f t="array" ref="BG13">SUM(ROUND(AF13:AJ13,0),ROUND(AL13:AL13,0),ROUND(AN13:AN13,0),ROUND(AR13:BA13,0),ROUND(BD13,0))</f>
        <v>86642</v>
      </c>
    </row>
    <row r="14" spans="1:87" s="45" customFormat="1" ht="12" thickBot="1" x14ac:dyDescent="0.25">
      <c r="A14" s="103"/>
      <c r="B14" s="100"/>
      <c r="C14" s="91" t="s">
        <v>88</v>
      </c>
      <c r="D14" s="92" t="s">
        <v>79</v>
      </c>
      <c r="E14" s="92">
        <v>2</v>
      </c>
      <c r="F14" s="91" t="s">
        <v>85</v>
      </c>
      <c r="G14" s="92" t="s">
        <v>86</v>
      </c>
      <c r="H14" s="93" t="s">
        <v>87</v>
      </c>
      <c r="I14" s="94">
        <v>5.2</v>
      </c>
      <c r="J14" s="95">
        <f t="shared" si="0"/>
        <v>92024.400000000009</v>
      </c>
      <c r="K14" s="96">
        <v>1.75</v>
      </c>
      <c r="L14" s="95">
        <f t="shared" si="1"/>
        <v>161042.70000000001</v>
      </c>
      <c r="M14" s="97"/>
      <c r="N14" s="95">
        <v>17697</v>
      </c>
      <c r="O14" s="96"/>
      <c r="P14" s="96"/>
      <c r="Q14" s="96"/>
      <c r="R14" s="96">
        <v>5</v>
      </c>
      <c r="S14" s="98" t="str">
        <f>IF(O14&gt;0,$L14/24*O14,"")</f>
        <v/>
      </c>
      <c r="T14" s="98" t="str">
        <f>IF(P14&gt;0,$L14/16*P14,"")</f>
        <v/>
      </c>
      <c r="U14" s="98" t="str">
        <f>IF(Q14&gt;0,$L14/16*Q14,"")</f>
        <v/>
      </c>
      <c r="V14" s="98">
        <f>IF(R14&gt;0,$L14/16*R14,"")</f>
        <v>50325.84375</v>
      </c>
      <c r="W14" s="98">
        <f>IF(SUM(S14:V14)&gt;0,SUM(S14:V14),"")</f>
        <v>50325.84375</v>
      </c>
      <c r="X14" s="98">
        <f>IF(SUM(S14:V14)&gt;0,SUM(S14:V14)/K14,"")</f>
        <v>28757.625</v>
      </c>
      <c r="Y14" s="98">
        <f t="shared" si="2"/>
        <v>21568.21875</v>
      </c>
      <c r="Z14" s="96"/>
      <c r="AA14" s="95"/>
      <c r="AB14" s="96"/>
      <c r="AC14" s="95"/>
      <c r="AD14" s="96"/>
      <c r="AE14" s="95"/>
      <c r="AF14" s="98">
        <f>SUM(S14:V14,AA14,AC14,AE14)</f>
        <v>50325.84375</v>
      </c>
      <c r="AG14" s="95"/>
      <c r="AH14" s="95"/>
      <c r="AI14" s="95"/>
      <c r="AJ14" s="95"/>
      <c r="AK14" s="96"/>
      <c r="AL14" s="95"/>
      <c r="AM14" s="96">
        <v>5</v>
      </c>
      <c r="AN14" s="99">
        <v>15097.7531</v>
      </c>
      <c r="AO14" s="99">
        <f>ROUND(AN14/$K14, 0)</f>
        <v>8627</v>
      </c>
      <c r="AP14" s="99">
        <f>AN14-AO14</f>
        <v>6470.7530999999999</v>
      </c>
      <c r="AQ14" s="96">
        <f>IF(COUNT(O14:R14)&gt;0,SUM(O14:R14),"")</f>
        <v>5</v>
      </c>
      <c r="AR14" s="99"/>
      <c r="AS14" s="99">
        <v>20130.337500000001</v>
      </c>
      <c r="AT14" s="99"/>
      <c r="AU14" s="99"/>
      <c r="AV14" s="99"/>
      <c r="AW14" s="99"/>
      <c r="AX14" s="99">
        <f>30630*1</f>
        <v>30630</v>
      </c>
      <c r="AY14" s="99"/>
      <c r="AZ14" s="99"/>
      <c r="BA14" s="99">
        <f>L14*0.1*(SUM(P14:R14)/16+SUM(O14:O14)/24)</f>
        <v>5032.5843750000004</v>
      </c>
      <c r="BB14" s="99">
        <f>ROUND(BA14/$K14, 0)</f>
        <v>2876</v>
      </c>
      <c r="BC14" s="99">
        <f>BA14-BB14</f>
        <v>2156.5843750000004</v>
      </c>
      <c r="BD14" s="99"/>
      <c r="BE14" s="99"/>
      <c r="BF14" s="99"/>
      <c r="BG14" s="117">
        <f t="array" ref="BG14">SUM(ROUND(AF14:AJ14,0),ROUND(AL14:AL14,0),ROUND(AN14:AN14,0),ROUND(AR14:BA14,0),ROUND(BD14,0))</f>
        <v>121217</v>
      </c>
    </row>
    <row r="15" spans="1:87" s="45" customFormat="1" ht="11.25" x14ac:dyDescent="0.2">
      <c r="A15" s="104">
        <v>2</v>
      </c>
      <c r="B15" s="105" t="s">
        <v>89</v>
      </c>
      <c r="C15" s="106" t="s">
        <v>90</v>
      </c>
      <c r="D15" s="107" t="s">
        <v>79</v>
      </c>
      <c r="E15" s="107"/>
      <c r="F15" s="106" t="s">
        <v>91</v>
      </c>
      <c r="G15" s="107" t="s">
        <v>81</v>
      </c>
      <c r="H15" s="108" t="s">
        <v>92</v>
      </c>
      <c r="I15" s="109">
        <v>5.91</v>
      </c>
      <c r="J15" s="110">
        <f t="shared" si="0"/>
        <v>104589.27</v>
      </c>
      <c r="K15" s="111">
        <v>1.75</v>
      </c>
      <c r="L15" s="110">
        <f t="shared" si="1"/>
        <v>183031.2225</v>
      </c>
      <c r="M15" s="112">
        <v>1</v>
      </c>
      <c r="N15" s="110">
        <v>17697</v>
      </c>
      <c r="O15" s="111"/>
      <c r="P15" s="111"/>
      <c r="Q15" s="111"/>
      <c r="R15" s="111"/>
      <c r="S15" s="113"/>
      <c r="T15" s="113"/>
      <c r="U15" s="113"/>
      <c r="V15" s="113"/>
      <c r="W15" s="113" t="str">
        <f>IF(SUM(S15:V15)&gt;0,SUM(S15:V15),"")</f>
        <v/>
      </c>
      <c r="X15" s="113" t="str">
        <f>IF(SUM(S15:V15)&gt;0,SUM(S15:V15)/K15,"")</f>
        <v/>
      </c>
      <c r="Y15" s="113" t="str">
        <f t="shared" si="2"/>
        <v/>
      </c>
      <c r="Z15" s="111"/>
      <c r="AA15" s="110"/>
      <c r="AB15" s="111"/>
      <c r="AC15" s="110"/>
      <c r="AD15" s="111"/>
      <c r="AE15" s="110"/>
      <c r="AF15" s="113">
        <f>SUM(S15:V15,AA15,AC15,AE15)</f>
        <v>0</v>
      </c>
      <c r="AG15" s="110"/>
      <c r="AH15" s="110"/>
      <c r="AI15" s="110"/>
      <c r="AJ15" s="110"/>
      <c r="AK15" s="111"/>
      <c r="AL15" s="110"/>
      <c r="AM15" s="111"/>
      <c r="AN15" s="114"/>
      <c r="AO15" s="114"/>
      <c r="AP15" s="114"/>
      <c r="AQ15" s="111"/>
      <c r="AR15" s="114"/>
      <c r="AS15" s="114"/>
      <c r="AT15" s="114"/>
      <c r="AU15" s="114"/>
      <c r="AV15" s="114"/>
      <c r="AW15" s="114"/>
      <c r="AX15" s="114"/>
      <c r="AY15" s="114"/>
      <c r="AZ15" s="114"/>
      <c r="BA15" s="114"/>
      <c r="BB15" s="114"/>
      <c r="BC15" s="114"/>
      <c r="BD15" s="114">
        <f>L15*M15</f>
        <v>183031.2225</v>
      </c>
      <c r="BE15" s="114">
        <f>ROUND(BD15/$K15, 0)</f>
        <v>104589</v>
      </c>
      <c r="BF15" s="114">
        <f>BD15-BE15</f>
        <v>78442.222500000003</v>
      </c>
      <c r="BG15" s="115">
        <f t="array" ref="BG15">SUM(ROUND(AF15:AJ15,0),ROUND(AL15:AL15,0),ROUND(AN15:AN15,0),ROUND(AR15:BA15,0),ROUND(BD15,0))</f>
        <v>183031</v>
      </c>
    </row>
    <row r="16" spans="1:87" s="45" customFormat="1" ht="12" thickBot="1" x14ac:dyDescent="0.25">
      <c r="A16" s="103"/>
      <c r="B16" s="100"/>
      <c r="C16" s="91" t="s">
        <v>83</v>
      </c>
      <c r="D16" s="92" t="s">
        <v>79</v>
      </c>
      <c r="E16" s="92" t="s">
        <v>93</v>
      </c>
      <c r="F16" s="91" t="s">
        <v>91</v>
      </c>
      <c r="G16" s="92" t="s">
        <v>86</v>
      </c>
      <c r="H16" s="93" t="s">
        <v>94</v>
      </c>
      <c r="I16" s="94">
        <v>4.7300000000000004</v>
      </c>
      <c r="J16" s="95">
        <f t="shared" si="0"/>
        <v>83706.810000000012</v>
      </c>
      <c r="K16" s="96">
        <v>1.75</v>
      </c>
      <c r="L16" s="95">
        <f t="shared" si="1"/>
        <v>146486.91750000001</v>
      </c>
      <c r="M16" s="97"/>
      <c r="N16" s="95">
        <v>17697</v>
      </c>
      <c r="O16" s="96"/>
      <c r="P16" s="96"/>
      <c r="Q16" s="96">
        <v>8</v>
      </c>
      <c r="R16" s="96"/>
      <c r="S16" s="98" t="str">
        <f>IF(O16&gt;0,$L16/24*O16,"")</f>
        <v/>
      </c>
      <c r="T16" s="98" t="str">
        <f>IF(P16&gt;0,$L16/16*P16,"")</f>
        <v/>
      </c>
      <c r="U16" s="98">
        <f>IF(Q16&gt;0,$L16/16*Q16,"")</f>
        <v>73243.458750000005</v>
      </c>
      <c r="V16" s="98" t="str">
        <f>IF(R16&gt;0,$L16/16*R16,"")</f>
        <v/>
      </c>
      <c r="W16" s="98">
        <f>IF(SUM(S16:V16)&gt;0,SUM(S16:V16),"")</f>
        <v>73243.458750000005</v>
      </c>
      <c r="X16" s="98">
        <f>IF(SUM(S16:V16)&gt;0,SUM(S16:V16)/K16,"")</f>
        <v>41853.405000000006</v>
      </c>
      <c r="Y16" s="98">
        <f t="shared" si="2"/>
        <v>31390.053749999999</v>
      </c>
      <c r="Z16" s="96"/>
      <c r="AA16" s="95"/>
      <c r="AB16" s="96">
        <v>4</v>
      </c>
      <c r="AC16" s="95">
        <f>N16*0.5/16*AB16</f>
        <v>2212.125</v>
      </c>
      <c r="AD16" s="96"/>
      <c r="AE16" s="95"/>
      <c r="AF16" s="98">
        <f>SUM(S16:V16,AA16,AC16,AE16)</f>
        <v>75455.583750000005</v>
      </c>
      <c r="AG16" s="95"/>
      <c r="AH16" s="95"/>
      <c r="AI16" s="95"/>
      <c r="AJ16" s="95"/>
      <c r="AK16" s="96">
        <v>8</v>
      </c>
      <c r="AL16" s="95">
        <f>N16*0.4*AK16/16</f>
        <v>3539.4</v>
      </c>
      <c r="AM16" s="96">
        <v>8</v>
      </c>
      <c r="AN16" s="99">
        <v>21973.0376</v>
      </c>
      <c r="AO16" s="99">
        <f>ROUND(AN16/$K16, 0)</f>
        <v>12556</v>
      </c>
      <c r="AP16" s="99">
        <f>AN16-AO16</f>
        <v>9417.0375999999997</v>
      </c>
      <c r="AQ16" s="96"/>
      <c r="AR16" s="99"/>
      <c r="AS16" s="99"/>
      <c r="AT16" s="99"/>
      <c r="AU16" s="99"/>
      <c r="AV16" s="99"/>
      <c r="AW16" s="99"/>
      <c r="AX16" s="99"/>
      <c r="AY16" s="99"/>
      <c r="AZ16" s="99"/>
      <c r="BA16" s="99">
        <f>L16*0.1*(SUM(P16:R16)/16+SUM(O16:O16)/24)</f>
        <v>7324.3458750000009</v>
      </c>
      <c r="BB16" s="99">
        <f>ROUND(BA16/$K16, 0)</f>
        <v>4185</v>
      </c>
      <c r="BC16" s="99">
        <f>BA16-BB16</f>
        <v>3139.3458750000009</v>
      </c>
      <c r="BD16" s="99"/>
      <c r="BE16" s="99"/>
      <c r="BF16" s="99"/>
      <c r="BG16" s="117">
        <f t="array" ref="BG16">SUM(ROUND(AF16:AJ16,0),ROUND(AL16:AL16,0),ROUND(AN16:AN16,0),ROUND(AR16:BA16,0),ROUND(BD16,0))</f>
        <v>108292</v>
      </c>
    </row>
    <row r="17" spans="1:59" s="45" customFormat="1" ht="11.25" x14ac:dyDescent="0.2">
      <c r="A17" s="104">
        <v>3</v>
      </c>
      <c r="B17" s="105" t="s">
        <v>95</v>
      </c>
      <c r="C17" s="106" t="s">
        <v>96</v>
      </c>
      <c r="D17" s="107" t="s">
        <v>79</v>
      </c>
      <c r="E17" s="107" t="s">
        <v>84</v>
      </c>
      <c r="F17" s="106" t="s">
        <v>97</v>
      </c>
      <c r="G17" s="107" t="s">
        <v>81</v>
      </c>
      <c r="H17" s="108" t="s">
        <v>92</v>
      </c>
      <c r="I17" s="109">
        <v>5.59</v>
      </c>
      <c r="J17" s="110">
        <f t="shared" si="0"/>
        <v>98926.23</v>
      </c>
      <c r="K17" s="111">
        <v>1.75</v>
      </c>
      <c r="L17" s="110">
        <f t="shared" si="1"/>
        <v>173120.9025</v>
      </c>
      <c r="M17" s="112">
        <v>1</v>
      </c>
      <c r="N17" s="110">
        <v>17697</v>
      </c>
      <c r="O17" s="111"/>
      <c r="P17" s="111"/>
      <c r="Q17" s="111"/>
      <c r="R17" s="111"/>
      <c r="S17" s="113"/>
      <c r="T17" s="113"/>
      <c r="U17" s="113"/>
      <c r="V17" s="113"/>
      <c r="W17" s="113" t="str">
        <f>IF(SUM(S17:V17)&gt;0,SUM(S17:V17),"")</f>
        <v/>
      </c>
      <c r="X17" s="113" t="str">
        <f>IF(SUM(S17:V17)&gt;0,SUM(S17:V17)/K17,"")</f>
        <v/>
      </c>
      <c r="Y17" s="113" t="str">
        <f t="shared" si="2"/>
        <v/>
      </c>
      <c r="Z17" s="111"/>
      <c r="AA17" s="110"/>
      <c r="AB17" s="111"/>
      <c r="AC17" s="110"/>
      <c r="AD17" s="111"/>
      <c r="AE17" s="110"/>
      <c r="AF17" s="113">
        <f>SUM(S17:V17,AA17,AC17,AE17)</f>
        <v>0</v>
      </c>
      <c r="AG17" s="110"/>
      <c r="AH17" s="110"/>
      <c r="AI17" s="110"/>
      <c r="AJ17" s="110"/>
      <c r="AK17" s="111"/>
      <c r="AL17" s="110"/>
      <c r="AM17" s="111"/>
      <c r="AN17" s="114"/>
      <c r="AO17" s="114"/>
      <c r="AP17" s="114"/>
      <c r="AQ17" s="111"/>
      <c r="AR17" s="114"/>
      <c r="AS17" s="114"/>
      <c r="AT17" s="114"/>
      <c r="AU17" s="114"/>
      <c r="AV17" s="114"/>
      <c r="AW17" s="114"/>
      <c r="AX17" s="114"/>
      <c r="AY17" s="114"/>
      <c r="AZ17" s="114"/>
      <c r="BA17" s="114"/>
      <c r="BB17" s="114"/>
      <c r="BC17" s="114"/>
      <c r="BD17" s="114">
        <f>L17*M17</f>
        <v>173120.9025</v>
      </c>
      <c r="BE17" s="114">
        <f>ROUND(BD17/$K17, 0)</f>
        <v>98926</v>
      </c>
      <c r="BF17" s="114">
        <f>BD17-BE17</f>
        <v>74194.902499999997</v>
      </c>
      <c r="BG17" s="115">
        <f t="array" ref="BG17">SUM(ROUND(AF17:AJ17,0),ROUND(AL17:AL17,0),ROUND(AN17:AN17,0),ROUND(AR17:BA17,0),ROUND(BD17,0))</f>
        <v>173121</v>
      </c>
    </row>
    <row r="18" spans="1:59" s="45" customFormat="1" ht="12" thickBot="1" x14ac:dyDescent="0.25">
      <c r="A18" s="103"/>
      <c r="B18" s="100"/>
      <c r="C18" s="91" t="s">
        <v>98</v>
      </c>
      <c r="D18" s="92" t="s">
        <v>79</v>
      </c>
      <c r="E18" s="92">
        <v>2</v>
      </c>
      <c r="F18" s="91" t="s">
        <v>99</v>
      </c>
      <c r="G18" s="92" t="s">
        <v>86</v>
      </c>
      <c r="H18" s="93" t="s">
        <v>82</v>
      </c>
      <c r="I18" s="94">
        <v>4.99</v>
      </c>
      <c r="J18" s="95">
        <f t="shared" si="0"/>
        <v>88308.03</v>
      </c>
      <c r="K18" s="96">
        <v>1.75</v>
      </c>
      <c r="L18" s="95">
        <f t="shared" si="1"/>
        <v>154539.05249999999</v>
      </c>
      <c r="M18" s="97">
        <v>0.5</v>
      </c>
      <c r="N18" s="95">
        <v>17697</v>
      </c>
      <c r="O18" s="96"/>
      <c r="P18" s="96"/>
      <c r="Q18" s="96"/>
      <c r="R18" s="96"/>
      <c r="S18" s="98"/>
      <c r="T18" s="98"/>
      <c r="U18" s="98"/>
      <c r="V18" s="98"/>
      <c r="W18" s="98" t="str">
        <f>IF(SUM(S18:V18)&gt;0,SUM(S18:V18),"")</f>
        <v/>
      </c>
      <c r="X18" s="98" t="str">
        <f>IF(SUM(S18:V18)&gt;0,SUM(S18:V18)/K18,"")</f>
        <v/>
      </c>
      <c r="Y18" s="98" t="str">
        <f t="shared" si="2"/>
        <v/>
      </c>
      <c r="Z18" s="96"/>
      <c r="AA18" s="95"/>
      <c r="AB18" s="96"/>
      <c r="AC18" s="95"/>
      <c r="AD18" s="96"/>
      <c r="AE18" s="95"/>
      <c r="AF18" s="98">
        <f>SUM(S18:V18,AA18,AC18,AE18)</f>
        <v>0</v>
      </c>
      <c r="AG18" s="95"/>
      <c r="AH18" s="95"/>
      <c r="AI18" s="95"/>
      <c r="AJ18" s="95"/>
      <c r="AK18" s="96"/>
      <c r="AL18" s="95"/>
      <c r="AM18" s="96"/>
      <c r="AN18" s="99"/>
      <c r="AO18" s="99"/>
      <c r="AP18" s="99"/>
      <c r="AQ18" s="96" t="str">
        <f>IF(COUNT(O18:R18)&gt;0,SUM(O18:R18),"")</f>
        <v/>
      </c>
      <c r="AR18" s="99"/>
      <c r="AS18" s="99"/>
      <c r="AT18" s="99"/>
      <c r="AU18" s="99">
        <v>23180.857899999999</v>
      </c>
      <c r="AV18" s="99"/>
      <c r="AW18" s="99"/>
      <c r="AX18" s="99"/>
      <c r="AY18" s="99"/>
      <c r="AZ18" s="99"/>
      <c r="BA18" s="99"/>
      <c r="BB18" s="99"/>
      <c r="BC18" s="99"/>
      <c r="BD18" s="99">
        <f>L18*M18</f>
        <v>77269.526249999995</v>
      </c>
      <c r="BE18" s="99">
        <f>ROUND(BD18/$K18, 0)</f>
        <v>44154</v>
      </c>
      <c r="BF18" s="99">
        <f>BD18-BE18</f>
        <v>33115.526249999995</v>
      </c>
      <c r="BG18" s="117">
        <f t="array" ref="BG18">SUM(ROUND(AF18:AJ18,0),ROUND(AL18:AL18,0),ROUND(AN18:AN18,0),ROUND(AR18:BA18,0),ROUND(BD18,0))</f>
        <v>100451</v>
      </c>
    </row>
    <row r="19" spans="1:59" s="45" customFormat="1" ht="11.25" x14ac:dyDescent="0.2">
      <c r="A19" s="104">
        <v>4</v>
      </c>
      <c r="B19" s="105" t="s">
        <v>100</v>
      </c>
      <c r="C19" s="106" t="s">
        <v>101</v>
      </c>
      <c r="D19" s="107" t="s">
        <v>79</v>
      </c>
      <c r="E19" s="107" t="s">
        <v>93</v>
      </c>
      <c r="F19" s="106" t="s">
        <v>102</v>
      </c>
      <c r="G19" s="107" t="s">
        <v>81</v>
      </c>
      <c r="H19" s="108" t="s">
        <v>92</v>
      </c>
      <c r="I19" s="109">
        <v>5.59</v>
      </c>
      <c r="J19" s="110">
        <f t="shared" si="0"/>
        <v>98926.23</v>
      </c>
      <c r="K19" s="111">
        <v>1.75</v>
      </c>
      <c r="L19" s="110">
        <f t="shared" si="1"/>
        <v>173120.9025</v>
      </c>
      <c r="M19" s="112">
        <v>0.5</v>
      </c>
      <c r="N19" s="110">
        <v>17697</v>
      </c>
      <c r="O19" s="111"/>
      <c r="P19" s="111"/>
      <c r="Q19" s="111"/>
      <c r="R19" s="111"/>
      <c r="S19" s="113"/>
      <c r="T19" s="113"/>
      <c r="U19" s="113"/>
      <c r="V19" s="113"/>
      <c r="W19" s="113" t="str">
        <f>IF(SUM(S19:V19)&gt;0,SUM(S19:V19),"")</f>
        <v/>
      </c>
      <c r="X19" s="113" t="str">
        <f>IF(SUM(S19:V19)&gt;0,SUM(S19:V19)/K19,"")</f>
        <v/>
      </c>
      <c r="Y19" s="113" t="str">
        <f t="shared" si="2"/>
        <v/>
      </c>
      <c r="Z19" s="111"/>
      <c r="AA19" s="110"/>
      <c r="AB19" s="111"/>
      <c r="AC19" s="110"/>
      <c r="AD19" s="111"/>
      <c r="AE19" s="110"/>
      <c r="AF19" s="113">
        <f>SUM(S19:V19,AA19,AC19,AE19)</f>
        <v>0</v>
      </c>
      <c r="AG19" s="110"/>
      <c r="AH19" s="110"/>
      <c r="AI19" s="110"/>
      <c r="AJ19" s="110"/>
      <c r="AK19" s="111"/>
      <c r="AL19" s="110"/>
      <c r="AM19" s="111"/>
      <c r="AN19" s="114"/>
      <c r="AO19" s="114"/>
      <c r="AP19" s="114"/>
      <c r="AQ19" s="111"/>
      <c r="AR19" s="114"/>
      <c r="AS19" s="114"/>
      <c r="AT19" s="114"/>
      <c r="AU19" s="114"/>
      <c r="AV19" s="114"/>
      <c r="AW19" s="114"/>
      <c r="AX19" s="114"/>
      <c r="AY19" s="114"/>
      <c r="AZ19" s="114"/>
      <c r="BA19" s="114"/>
      <c r="BB19" s="114"/>
      <c r="BC19" s="114"/>
      <c r="BD19" s="114">
        <f>L19*M19</f>
        <v>86560.451249999998</v>
      </c>
      <c r="BE19" s="114">
        <f>ROUND(BD19/$K19, 0)</f>
        <v>49463</v>
      </c>
      <c r="BF19" s="114">
        <f>BD19-BE19</f>
        <v>37097.451249999998</v>
      </c>
      <c r="BG19" s="115">
        <f t="array" ref="BG19">SUM(ROUND(AF19:AJ19,0),ROUND(AL19:AL19,0),ROUND(AN19:AN19,0),ROUND(AR19:BA19,0),ROUND(BD19,0))</f>
        <v>86560</v>
      </c>
    </row>
    <row r="20" spans="1:59" s="45" customFormat="1" ht="12" thickBot="1" x14ac:dyDescent="0.25">
      <c r="A20" s="103"/>
      <c r="B20" s="100"/>
      <c r="C20" s="91" t="s">
        <v>103</v>
      </c>
      <c r="D20" s="92" t="s">
        <v>79</v>
      </c>
      <c r="E20" s="92">
        <v>2</v>
      </c>
      <c r="F20" s="91" t="s">
        <v>104</v>
      </c>
      <c r="G20" s="92" t="s">
        <v>86</v>
      </c>
      <c r="H20" s="93" t="s">
        <v>87</v>
      </c>
      <c r="I20" s="94">
        <v>5.03</v>
      </c>
      <c r="J20" s="95">
        <f t="shared" si="0"/>
        <v>89015.91</v>
      </c>
      <c r="K20" s="96">
        <v>1.75</v>
      </c>
      <c r="L20" s="95">
        <f t="shared" si="1"/>
        <v>155777.8425</v>
      </c>
      <c r="M20" s="97"/>
      <c r="N20" s="95">
        <v>17697</v>
      </c>
      <c r="O20" s="96"/>
      <c r="P20" s="96"/>
      <c r="Q20" s="96">
        <v>14</v>
      </c>
      <c r="R20" s="96">
        <v>2</v>
      </c>
      <c r="S20" s="98" t="str">
        <f>IF(O20&gt;0,$L20/24*O20,"")</f>
        <v/>
      </c>
      <c r="T20" s="98" t="str">
        <f>IF(P20&gt;0,$L20/16*P20,"")</f>
        <v/>
      </c>
      <c r="U20" s="98">
        <f>IF(Q20&gt;0,$L20/16*Q20,"")</f>
        <v>136305.6121875</v>
      </c>
      <c r="V20" s="98">
        <f>IF(R20&gt;0,$L20/16*R20,"")</f>
        <v>19472.2303125</v>
      </c>
      <c r="W20" s="98">
        <f>IF(SUM(S20:V20)&gt;0,SUM(S20:V20),"")</f>
        <v>155777.8425</v>
      </c>
      <c r="X20" s="98">
        <f>IF(SUM(S20:V20)&gt;0,SUM(S20:V20)/K20,"")</f>
        <v>89015.91</v>
      </c>
      <c r="Y20" s="98">
        <f t="shared" si="2"/>
        <v>66761.932499999995</v>
      </c>
      <c r="Z20" s="96"/>
      <c r="AA20" s="95"/>
      <c r="AB20" s="96"/>
      <c r="AC20" s="95"/>
      <c r="AD20" s="96"/>
      <c r="AE20" s="95"/>
      <c r="AF20" s="98">
        <f>SUM(S20:V20,AA20,AC20,AE20)</f>
        <v>155777.8425</v>
      </c>
      <c r="AG20" s="95"/>
      <c r="AH20" s="95"/>
      <c r="AI20" s="95"/>
      <c r="AJ20" s="95"/>
      <c r="AK20" s="96"/>
      <c r="AL20" s="95"/>
      <c r="AM20" s="96">
        <v>16</v>
      </c>
      <c r="AN20" s="99">
        <v>46733.352800000001</v>
      </c>
      <c r="AO20" s="99">
        <f>ROUND(AN20/$K20, 0)</f>
        <v>26705</v>
      </c>
      <c r="AP20" s="99">
        <f>AN20-AO20</f>
        <v>20028.352800000001</v>
      </c>
      <c r="AQ20" s="96">
        <f>IF(COUNT(O20:R20)&gt;0,SUM(O20:R20),"")</f>
        <v>16</v>
      </c>
      <c r="AR20" s="99"/>
      <c r="AS20" s="99"/>
      <c r="AT20" s="99">
        <v>54522.244899999998</v>
      </c>
      <c r="AU20" s="99"/>
      <c r="AV20" s="99"/>
      <c r="AW20" s="99"/>
      <c r="AX20" s="99"/>
      <c r="AY20" s="99"/>
      <c r="AZ20" s="99"/>
      <c r="BA20" s="99">
        <f>L20*0.1*(SUM(P20:R20)/16+SUM(O20:O20)/24)</f>
        <v>15577.784250000001</v>
      </c>
      <c r="BB20" s="99">
        <f>ROUND(BA20/$K20, 0)</f>
        <v>8902</v>
      </c>
      <c r="BC20" s="99">
        <f>BA20-BB20</f>
        <v>6675.7842500000006</v>
      </c>
      <c r="BD20" s="99"/>
      <c r="BE20" s="99"/>
      <c r="BF20" s="99"/>
      <c r="BG20" s="117">
        <f t="array" ref="BG20">SUM(ROUND(AF20:AJ20,0),ROUND(AL20:AL20,0),ROUND(AN20:AN20,0),ROUND(AR20:BA20,0),ROUND(BD20,0))</f>
        <v>272611</v>
      </c>
    </row>
    <row r="21" spans="1:59" s="45" customFormat="1" ht="11.25" x14ac:dyDescent="0.2">
      <c r="A21" s="104">
        <v>5</v>
      </c>
      <c r="B21" s="105" t="s">
        <v>105</v>
      </c>
      <c r="C21" s="106" t="s">
        <v>106</v>
      </c>
      <c r="D21" s="107" t="s">
        <v>79</v>
      </c>
      <c r="E21" s="107"/>
      <c r="F21" s="106" t="s">
        <v>107</v>
      </c>
      <c r="G21" s="107" t="s">
        <v>81</v>
      </c>
      <c r="H21" s="108" t="s">
        <v>92</v>
      </c>
      <c r="I21" s="109">
        <v>5.59</v>
      </c>
      <c r="J21" s="110">
        <f t="shared" si="0"/>
        <v>98926.23</v>
      </c>
      <c r="K21" s="111">
        <v>1.75</v>
      </c>
      <c r="L21" s="110">
        <f t="shared" si="1"/>
        <v>173120.9025</v>
      </c>
      <c r="M21" s="112">
        <v>1</v>
      </c>
      <c r="N21" s="110">
        <v>17697</v>
      </c>
      <c r="O21" s="111"/>
      <c r="P21" s="111"/>
      <c r="Q21" s="111"/>
      <c r="R21" s="111"/>
      <c r="S21" s="113"/>
      <c r="T21" s="113"/>
      <c r="U21" s="113"/>
      <c r="V21" s="113"/>
      <c r="W21" s="113" t="str">
        <f>IF(SUM(S21:V21)&gt;0,SUM(S21:V21),"")</f>
        <v/>
      </c>
      <c r="X21" s="113" t="str">
        <f>IF(SUM(S21:V21)&gt;0,SUM(S21:V21)/K21,"")</f>
        <v/>
      </c>
      <c r="Y21" s="113" t="str">
        <f t="shared" si="2"/>
        <v/>
      </c>
      <c r="Z21" s="111"/>
      <c r="AA21" s="110"/>
      <c r="AB21" s="111"/>
      <c r="AC21" s="110"/>
      <c r="AD21" s="111"/>
      <c r="AE21" s="110"/>
      <c r="AF21" s="113">
        <f>SUM(S21:V21,AA21,AC21,AE21)</f>
        <v>0</v>
      </c>
      <c r="AG21" s="110"/>
      <c r="AH21" s="110"/>
      <c r="AI21" s="110"/>
      <c r="AJ21" s="110"/>
      <c r="AK21" s="111"/>
      <c r="AL21" s="110"/>
      <c r="AM21" s="111"/>
      <c r="AN21" s="114"/>
      <c r="AO21" s="114"/>
      <c r="AP21" s="114"/>
      <c r="AQ21" s="111"/>
      <c r="AR21" s="114"/>
      <c r="AS21" s="114"/>
      <c r="AT21" s="114"/>
      <c r="AU21" s="114"/>
      <c r="AV21" s="114"/>
      <c r="AW21" s="114"/>
      <c r="AX21" s="114"/>
      <c r="AY21" s="114"/>
      <c r="AZ21" s="114"/>
      <c r="BA21" s="114"/>
      <c r="BB21" s="114"/>
      <c r="BC21" s="114"/>
      <c r="BD21" s="114">
        <f>L21*M21</f>
        <v>173120.9025</v>
      </c>
      <c r="BE21" s="114">
        <f>ROUND(BD21/$K21, 0)</f>
        <v>98926</v>
      </c>
      <c r="BF21" s="114">
        <f>BD21-BE21</f>
        <v>74194.902499999997</v>
      </c>
      <c r="BG21" s="115">
        <f t="array" ref="BG21">SUM(ROUND(AF21:AJ21,0),ROUND(AL21:AL21,0),ROUND(AN21:AN21,0),ROUND(AR21:BA21,0),ROUND(BD21,0))</f>
        <v>173121</v>
      </c>
    </row>
    <row r="22" spans="1:59" s="45" customFormat="1" ht="12" thickBot="1" x14ac:dyDescent="0.25">
      <c r="A22" s="103"/>
      <c r="B22" s="100"/>
      <c r="C22" s="91" t="s">
        <v>108</v>
      </c>
      <c r="D22" s="92" t="s">
        <v>79</v>
      </c>
      <c r="E22" s="92" t="s">
        <v>93</v>
      </c>
      <c r="F22" s="91" t="s">
        <v>107</v>
      </c>
      <c r="G22" s="92" t="s">
        <v>86</v>
      </c>
      <c r="H22" s="93" t="s">
        <v>94</v>
      </c>
      <c r="I22" s="94">
        <v>4.59</v>
      </c>
      <c r="J22" s="95">
        <f t="shared" si="0"/>
        <v>81229.23</v>
      </c>
      <c r="K22" s="96">
        <v>1.75</v>
      </c>
      <c r="L22" s="95">
        <f t="shared" si="1"/>
        <v>142151.1525</v>
      </c>
      <c r="M22" s="97"/>
      <c r="N22" s="95">
        <v>17697</v>
      </c>
      <c r="O22" s="96"/>
      <c r="P22" s="96"/>
      <c r="Q22" s="96">
        <v>8</v>
      </c>
      <c r="R22" s="96"/>
      <c r="S22" s="98" t="str">
        <f>IF(O22&gt;0,$L22/24*O22,"")</f>
        <v/>
      </c>
      <c r="T22" s="98" t="str">
        <f>IF(P22&gt;0,$L22/16*P22,"")</f>
        <v/>
      </c>
      <c r="U22" s="98">
        <f>IF(Q22&gt;0,$L22/16*Q22,"")</f>
        <v>71075.576249999998</v>
      </c>
      <c r="V22" s="98" t="str">
        <f>IF(R22&gt;0,$L22/16*R22,"")</f>
        <v/>
      </c>
      <c r="W22" s="98">
        <f>IF(SUM(S22:V22)&gt;0,SUM(S22:V22),"")</f>
        <v>71075.576249999998</v>
      </c>
      <c r="X22" s="98">
        <f>IF(SUM(S22:V22)&gt;0,SUM(S22:V22)/K22,"")</f>
        <v>40614.614999999998</v>
      </c>
      <c r="Y22" s="98">
        <f t="shared" si="2"/>
        <v>30460.96125</v>
      </c>
      <c r="Z22" s="96"/>
      <c r="AA22" s="95"/>
      <c r="AB22" s="96">
        <v>8</v>
      </c>
      <c r="AC22" s="95">
        <f>N22*0.4/16*AB22</f>
        <v>3539.4</v>
      </c>
      <c r="AD22" s="96"/>
      <c r="AE22" s="95"/>
      <c r="AF22" s="98">
        <f>SUM(S22:V22,AA22,AC22,AE22)</f>
        <v>74614.976249999992</v>
      </c>
      <c r="AG22" s="95"/>
      <c r="AH22" s="95"/>
      <c r="AI22" s="95"/>
      <c r="AJ22" s="95"/>
      <c r="AK22" s="96"/>
      <c r="AL22" s="95"/>
      <c r="AM22" s="96">
        <v>8</v>
      </c>
      <c r="AN22" s="99">
        <v>21322.672900000001</v>
      </c>
      <c r="AO22" s="99">
        <f>ROUND(AN22/$K22, 0)</f>
        <v>12184</v>
      </c>
      <c r="AP22" s="99">
        <f>AN22-AO22</f>
        <v>9138.6729000000014</v>
      </c>
      <c r="AQ22" s="96"/>
      <c r="AR22" s="99"/>
      <c r="AS22" s="99"/>
      <c r="AT22" s="99"/>
      <c r="AU22" s="99"/>
      <c r="AV22" s="99"/>
      <c r="AW22" s="99"/>
      <c r="AX22" s="99"/>
      <c r="AY22" s="99"/>
      <c r="AZ22" s="99"/>
      <c r="BA22" s="99">
        <f>L22*0.1*(SUM(P22:R22)/16+SUM(O22:O22)/24)</f>
        <v>7107.5576250000004</v>
      </c>
      <c r="BB22" s="99">
        <f>ROUND(BA22/$K22, 0)</f>
        <v>4061</v>
      </c>
      <c r="BC22" s="99">
        <f>BA22-BB22</f>
        <v>3046.5576250000004</v>
      </c>
      <c r="BD22" s="99"/>
      <c r="BE22" s="99"/>
      <c r="BF22" s="99"/>
      <c r="BG22" s="117">
        <f t="array" ref="BG22">SUM(ROUND(AF22:AJ22,0),ROUND(AL22:AL22,0),ROUND(AN22:AN22,0),ROUND(AR22:BA22,0),ROUND(BD22,0))</f>
        <v>103046</v>
      </c>
    </row>
    <row r="23" spans="1:59" s="45" customFormat="1" ht="11.25" x14ac:dyDescent="0.2">
      <c r="A23" s="104">
        <v>6</v>
      </c>
      <c r="B23" s="105" t="s">
        <v>109</v>
      </c>
      <c r="C23" s="106" t="s">
        <v>110</v>
      </c>
      <c r="D23" s="107" t="s">
        <v>79</v>
      </c>
      <c r="E23" s="107"/>
      <c r="F23" s="106" t="s">
        <v>111</v>
      </c>
      <c r="G23" s="107" t="s">
        <v>81</v>
      </c>
      <c r="H23" s="108" t="s">
        <v>92</v>
      </c>
      <c r="I23" s="109">
        <v>5.91</v>
      </c>
      <c r="J23" s="110">
        <f t="shared" si="0"/>
        <v>104589.27</v>
      </c>
      <c r="K23" s="111">
        <v>1.75</v>
      </c>
      <c r="L23" s="110">
        <f t="shared" si="1"/>
        <v>183031.2225</v>
      </c>
      <c r="M23" s="112">
        <v>1</v>
      </c>
      <c r="N23" s="110">
        <v>17697</v>
      </c>
      <c r="O23" s="111"/>
      <c r="P23" s="111"/>
      <c r="Q23" s="111"/>
      <c r="R23" s="111"/>
      <c r="S23" s="113"/>
      <c r="T23" s="113"/>
      <c r="U23" s="113"/>
      <c r="V23" s="113"/>
      <c r="W23" s="113" t="str">
        <f>IF(SUM(S23:V23)&gt;0,SUM(S23:V23),"")</f>
        <v/>
      </c>
      <c r="X23" s="113" t="str">
        <f>IF(SUM(S23:V23)&gt;0,SUM(S23:V23)/K23,"")</f>
        <v/>
      </c>
      <c r="Y23" s="113" t="str">
        <f t="shared" si="2"/>
        <v/>
      </c>
      <c r="Z23" s="111"/>
      <c r="AA23" s="110"/>
      <c r="AB23" s="111"/>
      <c r="AC23" s="110"/>
      <c r="AD23" s="111"/>
      <c r="AE23" s="110"/>
      <c r="AF23" s="113">
        <f>SUM(S23:V23,AA23,AC23,AE23)</f>
        <v>0</v>
      </c>
      <c r="AG23" s="110"/>
      <c r="AH23" s="110"/>
      <c r="AI23" s="110"/>
      <c r="AJ23" s="110"/>
      <c r="AK23" s="111"/>
      <c r="AL23" s="110"/>
      <c r="AM23" s="111"/>
      <c r="AN23" s="114"/>
      <c r="AO23" s="114"/>
      <c r="AP23" s="114"/>
      <c r="AQ23" s="111"/>
      <c r="AR23" s="114"/>
      <c r="AS23" s="114"/>
      <c r="AT23" s="114"/>
      <c r="AU23" s="114"/>
      <c r="AV23" s="114"/>
      <c r="AW23" s="114"/>
      <c r="AX23" s="114"/>
      <c r="AY23" s="114"/>
      <c r="AZ23" s="114"/>
      <c r="BA23" s="114"/>
      <c r="BB23" s="114"/>
      <c r="BC23" s="114"/>
      <c r="BD23" s="114">
        <f>L23*M23</f>
        <v>183031.2225</v>
      </c>
      <c r="BE23" s="114">
        <f>ROUND(BD23/$K23, 0)</f>
        <v>104589</v>
      </c>
      <c r="BF23" s="114">
        <f>BD23-BE23</f>
        <v>78442.222500000003</v>
      </c>
      <c r="BG23" s="115">
        <f t="array" ref="BG23">SUM(ROUND(AF23:AJ23,0),ROUND(AL23:AL23,0),ROUND(AN23:AN23,0),ROUND(AR23:BA23,0),ROUND(BD23,0))</f>
        <v>183031</v>
      </c>
    </row>
    <row r="24" spans="1:59" s="45" customFormat="1" ht="12" thickBot="1" x14ac:dyDescent="0.25">
      <c r="A24" s="103"/>
      <c r="B24" s="100"/>
      <c r="C24" s="91" t="s">
        <v>112</v>
      </c>
      <c r="D24" s="92" t="s">
        <v>79</v>
      </c>
      <c r="E24" s="92" t="s">
        <v>84</v>
      </c>
      <c r="F24" s="91" t="s">
        <v>111</v>
      </c>
      <c r="G24" s="92" t="s">
        <v>86</v>
      </c>
      <c r="H24" s="93" t="s">
        <v>113</v>
      </c>
      <c r="I24" s="94">
        <v>5.41</v>
      </c>
      <c r="J24" s="95">
        <f t="shared" si="0"/>
        <v>95740.77</v>
      </c>
      <c r="K24" s="96">
        <v>1.75</v>
      </c>
      <c r="L24" s="95">
        <f t="shared" si="1"/>
        <v>167546.3475</v>
      </c>
      <c r="M24" s="97"/>
      <c r="N24" s="95">
        <v>17697</v>
      </c>
      <c r="O24" s="96"/>
      <c r="P24" s="96"/>
      <c r="Q24" s="96">
        <v>11</v>
      </c>
      <c r="R24" s="96">
        <v>5</v>
      </c>
      <c r="S24" s="98" t="str">
        <f>IF(O24&gt;0,$L24/24*O24,"")</f>
        <v/>
      </c>
      <c r="T24" s="98" t="str">
        <f>IF(P24&gt;0,$L24/16*P24,"")</f>
        <v/>
      </c>
      <c r="U24" s="98">
        <f>IF(Q24&gt;0,$L24/16*Q24,"")</f>
        <v>115188.11390625</v>
      </c>
      <c r="V24" s="98">
        <f>IF(R24&gt;0,$L24/16*R24,"")</f>
        <v>52358.233593750003</v>
      </c>
      <c r="W24" s="98">
        <f>IF(SUM(S24:V24)&gt;0,SUM(S24:V24),"")</f>
        <v>167546.3475</v>
      </c>
      <c r="X24" s="98">
        <f>IF(SUM(S24:V24)&gt;0,SUM(S24:V24)/K24,"")</f>
        <v>95740.77</v>
      </c>
      <c r="Y24" s="98">
        <f t="shared" si="2"/>
        <v>71805.577499999999</v>
      </c>
      <c r="Z24" s="96"/>
      <c r="AA24" s="95"/>
      <c r="AB24" s="96"/>
      <c r="AC24" s="95"/>
      <c r="AD24" s="96"/>
      <c r="AE24" s="95"/>
      <c r="AF24" s="98">
        <f>SUM(S24:V24,AA24,AC24,AE24)</f>
        <v>167546.3475</v>
      </c>
      <c r="AG24" s="95"/>
      <c r="AH24" s="95"/>
      <c r="AI24" s="95"/>
      <c r="AJ24" s="95"/>
      <c r="AK24" s="96"/>
      <c r="AL24" s="95"/>
      <c r="AM24" s="96">
        <v>16</v>
      </c>
      <c r="AN24" s="99">
        <v>50263.904199999997</v>
      </c>
      <c r="AO24" s="99">
        <f>ROUND(AN24/$K24, 0)</f>
        <v>28722</v>
      </c>
      <c r="AP24" s="99">
        <f>AN24-AO24</f>
        <v>21541.904199999997</v>
      </c>
      <c r="AQ24" s="96">
        <f>IF(COUNT(O24:R24)&gt;0,SUM(O24:R24),"")</f>
        <v>16</v>
      </c>
      <c r="AR24" s="99"/>
      <c r="AS24" s="99">
        <v>67018.539000000004</v>
      </c>
      <c r="AT24" s="99"/>
      <c r="AU24" s="99"/>
      <c r="AV24" s="99"/>
      <c r="AW24" s="99"/>
      <c r="AX24" s="99"/>
      <c r="AY24" s="99"/>
      <c r="AZ24" s="99"/>
      <c r="BA24" s="99">
        <f>L24*0.1*(SUM(P24:R24)/16+SUM(O24:O24)/24)</f>
        <v>16754.634750000001</v>
      </c>
      <c r="BB24" s="99">
        <f>ROUND(BA24/$K24, 0)</f>
        <v>9574</v>
      </c>
      <c r="BC24" s="99">
        <f>BA24-BB24</f>
        <v>7180.6347500000011</v>
      </c>
      <c r="BD24" s="99"/>
      <c r="BE24" s="99"/>
      <c r="BF24" s="99"/>
      <c r="BG24" s="117">
        <f t="array" ref="BG24">SUM(ROUND(AF24:AJ24,0),ROUND(AL24:AL24,0),ROUND(AN24:AN24,0),ROUND(AR24:BA24,0),ROUND(BD24,0))</f>
        <v>301584</v>
      </c>
    </row>
    <row r="25" spans="1:59" s="45" customFormat="1" ht="11.25" x14ac:dyDescent="0.2">
      <c r="A25" s="104">
        <v>7</v>
      </c>
      <c r="B25" s="105" t="s">
        <v>114</v>
      </c>
      <c r="C25" s="106" t="s">
        <v>115</v>
      </c>
      <c r="D25" s="107" t="s">
        <v>79</v>
      </c>
      <c r="E25" s="107" t="s">
        <v>84</v>
      </c>
      <c r="F25" s="106" t="s">
        <v>116</v>
      </c>
      <c r="G25" s="107" t="s">
        <v>81</v>
      </c>
      <c r="H25" s="108" t="s">
        <v>92</v>
      </c>
      <c r="I25" s="109">
        <v>5.43</v>
      </c>
      <c r="J25" s="110">
        <f t="shared" si="0"/>
        <v>96094.709999999992</v>
      </c>
      <c r="K25" s="111">
        <v>1.75</v>
      </c>
      <c r="L25" s="110">
        <f t="shared" si="1"/>
        <v>168165.74249999999</v>
      </c>
      <c r="M25" s="112">
        <v>1</v>
      </c>
      <c r="N25" s="110">
        <v>17697</v>
      </c>
      <c r="O25" s="111"/>
      <c r="P25" s="111"/>
      <c r="Q25" s="111"/>
      <c r="R25" s="111"/>
      <c r="S25" s="113"/>
      <c r="T25" s="113"/>
      <c r="U25" s="113"/>
      <c r="V25" s="113"/>
      <c r="W25" s="113" t="str">
        <f>IF(SUM(S25:V25)&gt;0,SUM(S25:V25),"")</f>
        <v/>
      </c>
      <c r="X25" s="113" t="str">
        <f>IF(SUM(S25:V25)&gt;0,SUM(S25:V25)/K25,"")</f>
        <v/>
      </c>
      <c r="Y25" s="113" t="str">
        <f t="shared" si="2"/>
        <v/>
      </c>
      <c r="Z25" s="111"/>
      <c r="AA25" s="110"/>
      <c r="AB25" s="111"/>
      <c r="AC25" s="110"/>
      <c r="AD25" s="111"/>
      <c r="AE25" s="110"/>
      <c r="AF25" s="113">
        <f>SUM(S25:V25,AA25,AC25,AE25)</f>
        <v>0</v>
      </c>
      <c r="AG25" s="110"/>
      <c r="AH25" s="110"/>
      <c r="AI25" s="110"/>
      <c r="AJ25" s="110"/>
      <c r="AK25" s="111"/>
      <c r="AL25" s="110"/>
      <c r="AM25" s="111"/>
      <c r="AN25" s="114"/>
      <c r="AO25" s="114"/>
      <c r="AP25" s="114"/>
      <c r="AQ25" s="111"/>
      <c r="AR25" s="114"/>
      <c r="AS25" s="114"/>
      <c r="AT25" s="114"/>
      <c r="AU25" s="114"/>
      <c r="AV25" s="114"/>
      <c r="AW25" s="114"/>
      <c r="AX25" s="114"/>
      <c r="AY25" s="114"/>
      <c r="AZ25" s="114"/>
      <c r="BA25" s="114"/>
      <c r="BB25" s="114"/>
      <c r="BC25" s="114"/>
      <c r="BD25" s="114">
        <f>L25*M25</f>
        <v>168165.74249999999</v>
      </c>
      <c r="BE25" s="114">
        <f>ROUND(BD25/$K25, 0)</f>
        <v>96095</v>
      </c>
      <c r="BF25" s="114">
        <f>BD25-BE25</f>
        <v>72070.742499999993</v>
      </c>
      <c r="BG25" s="115">
        <f t="array" ref="BG25">SUM(ROUND(AF25:AJ25,0),ROUND(AL25:AL25,0),ROUND(AN25:AN25,0),ROUND(AR25:BA25,0),ROUND(BD25,0))</f>
        <v>168166</v>
      </c>
    </row>
    <row r="26" spans="1:59" s="45" customFormat="1" ht="12" thickBot="1" x14ac:dyDescent="0.25">
      <c r="A26" s="103"/>
      <c r="B26" s="100"/>
      <c r="C26" s="91" t="s">
        <v>83</v>
      </c>
      <c r="D26" s="92" t="s">
        <v>79</v>
      </c>
      <c r="E26" s="92" t="s">
        <v>93</v>
      </c>
      <c r="F26" s="91" t="s">
        <v>116</v>
      </c>
      <c r="G26" s="92" t="s">
        <v>86</v>
      </c>
      <c r="H26" s="93" t="s">
        <v>94</v>
      </c>
      <c r="I26" s="94">
        <v>4.49</v>
      </c>
      <c r="J26" s="95">
        <f t="shared" si="0"/>
        <v>79459.53</v>
      </c>
      <c r="K26" s="96">
        <v>1.75</v>
      </c>
      <c r="L26" s="95">
        <f t="shared" si="1"/>
        <v>139054.17749999999</v>
      </c>
      <c r="M26" s="97"/>
      <c r="N26" s="95">
        <v>17697</v>
      </c>
      <c r="O26" s="96"/>
      <c r="P26" s="96"/>
      <c r="Q26" s="96">
        <v>8</v>
      </c>
      <c r="R26" s="96"/>
      <c r="S26" s="98" t="str">
        <f>IF(O26&gt;0,$L26/24*O26,"")</f>
        <v/>
      </c>
      <c r="T26" s="98" t="str">
        <f>IF(P26&gt;0,$L26/16*P26,"")</f>
        <v/>
      </c>
      <c r="U26" s="98">
        <f>IF(Q26&gt;0,$L26/16*Q26,"")</f>
        <v>69527.088749999995</v>
      </c>
      <c r="V26" s="98" t="str">
        <f>IF(R26&gt;0,$L26/16*R26,"")</f>
        <v/>
      </c>
      <c r="W26" s="98">
        <f>IF(SUM(S26:V26)&gt;0,SUM(S26:V26),"")</f>
        <v>69527.088749999995</v>
      </c>
      <c r="X26" s="98">
        <f>IF(SUM(S26:V26)&gt;0,SUM(S26:V26)/K26,"")</f>
        <v>39729.764999999999</v>
      </c>
      <c r="Y26" s="98">
        <f t="shared" si="2"/>
        <v>29797.323749999996</v>
      </c>
      <c r="Z26" s="96"/>
      <c r="AA26" s="95"/>
      <c r="AB26" s="96">
        <v>4</v>
      </c>
      <c r="AC26" s="95">
        <f>N26*0.5/16*AB26</f>
        <v>2212.125</v>
      </c>
      <c r="AD26" s="96"/>
      <c r="AE26" s="95"/>
      <c r="AF26" s="98">
        <f>SUM(S26:V26,AA26,AC26,AE26)</f>
        <v>71739.213749999995</v>
      </c>
      <c r="AG26" s="95"/>
      <c r="AH26" s="95"/>
      <c r="AI26" s="95"/>
      <c r="AJ26" s="95"/>
      <c r="AK26" s="96"/>
      <c r="AL26" s="95"/>
      <c r="AM26" s="96">
        <v>8</v>
      </c>
      <c r="AN26" s="99">
        <v>20858.1266</v>
      </c>
      <c r="AO26" s="99">
        <f>ROUND(AN26/$K26, 0)</f>
        <v>11919</v>
      </c>
      <c r="AP26" s="99">
        <f>AN26-AO26</f>
        <v>8939.1265999999996</v>
      </c>
      <c r="AQ26" s="96"/>
      <c r="AR26" s="99"/>
      <c r="AS26" s="99"/>
      <c r="AT26" s="99"/>
      <c r="AU26" s="99"/>
      <c r="AV26" s="99"/>
      <c r="AW26" s="99"/>
      <c r="AX26" s="99"/>
      <c r="AY26" s="99"/>
      <c r="AZ26" s="99"/>
      <c r="BA26" s="99">
        <f>L26*0.1*(SUM(P26:R26)/16+SUM(O26:O26)/24)</f>
        <v>6952.7088750000003</v>
      </c>
      <c r="BB26" s="99">
        <f>ROUND(BA26/$K26, 0)</f>
        <v>3973</v>
      </c>
      <c r="BC26" s="99">
        <f>BA26-BB26</f>
        <v>2979.7088750000003</v>
      </c>
      <c r="BD26" s="99"/>
      <c r="BE26" s="99"/>
      <c r="BF26" s="99"/>
      <c r="BG26" s="117">
        <f t="array" ref="BG26">SUM(ROUND(AF26:AJ26,0),ROUND(AL26:AL26,0),ROUND(AN26:AN26,0),ROUND(AR26:BA26,0),ROUND(BD26,0))</f>
        <v>99550</v>
      </c>
    </row>
    <row r="27" spans="1:59" s="45" customFormat="1" ht="11.25" x14ac:dyDescent="0.2">
      <c r="A27" s="104">
        <v>8</v>
      </c>
      <c r="B27" s="105" t="s">
        <v>117</v>
      </c>
      <c r="C27" s="106" t="s">
        <v>118</v>
      </c>
      <c r="D27" s="107" t="s">
        <v>79</v>
      </c>
      <c r="E27" s="107"/>
      <c r="F27" s="106" t="s">
        <v>119</v>
      </c>
      <c r="G27" s="107" t="s">
        <v>81</v>
      </c>
      <c r="H27" s="108" t="s">
        <v>92</v>
      </c>
      <c r="I27" s="109">
        <v>5.15</v>
      </c>
      <c r="J27" s="110">
        <f t="shared" si="0"/>
        <v>91139.55</v>
      </c>
      <c r="K27" s="111">
        <v>1.75</v>
      </c>
      <c r="L27" s="110">
        <f t="shared" si="1"/>
        <v>159494.21249999999</v>
      </c>
      <c r="M27" s="112">
        <v>0.5</v>
      </c>
      <c r="N27" s="110">
        <v>17697</v>
      </c>
      <c r="O27" s="111"/>
      <c r="P27" s="111"/>
      <c r="Q27" s="111"/>
      <c r="R27" s="111"/>
      <c r="S27" s="113"/>
      <c r="T27" s="113"/>
      <c r="U27" s="113"/>
      <c r="V27" s="113"/>
      <c r="W27" s="113" t="str">
        <f>IF(SUM(S27:V27)&gt;0,SUM(S27:V27),"")</f>
        <v/>
      </c>
      <c r="X27" s="113" t="str">
        <f>IF(SUM(S27:V27)&gt;0,SUM(S27:V27)/K27,"")</f>
        <v/>
      </c>
      <c r="Y27" s="113" t="str">
        <f t="shared" si="2"/>
        <v/>
      </c>
      <c r="Z27" s="111"/>
      <c r="AA27" s="110"/>
      <c r="AB27" s="111"/>
      <c r="AC27" s="110"/>
      <c r="AD27" s="111"/>
      <c r="AE27" s="110"/>
      <c r="AF27" s="113">
        <f>SUM(S27:V27,AA27,AC27,AE27)</f>
        <v>0</v>
      </c>
      <c r="AG27" s="110"/>
      <c r="AH27" s="110"/>
      <c r="AI27" s="110"/>
      <c r="AJ27" s="110"/>
      <c r="AK27" s="111"/>
      <c r="AL27" s="110"/>
      <c r="AM27" s="111"/>
      <c r="AN27" s="114"/>
      <c r="AO27" s="114"/>
      <c r="AP27" s="114"/>
      <c r="AQ27" s="111"/>
      <c r="AR27" s="114"/>
      <c r="AS27" s="114"/>
      <c r="AT27" s="114"/>
      <c r="AU27" s="114"/>
      <c r="AV27" s="114"/>
      <c r="AW27" s="114"/>
      <c r="AX27" s="114"/>
      <c r="AY27" s="114"/>
      <c r="AZ27" s="114"/>
      <c r="BA27" s="114"/>
      <c r="BB27" s="114"/>
      <c r="BC27" s="114"/>
      <c r="BD27" s="114">
        <f>L27*M27</f>
        <v>79747.106249999997</v>
      </c>
      <c r="BE27" s="114">
        <f>ROUND(BD27/$K27, 0)</f>
        <v>45570</v>
      </c>
      <c r="BF27" s="114">
        <f>BD27-BE27</f>
        <v>34177.106249999997</v>
      </c>
      <c r="BG27" s="115">
        <f t="array" ref="BG27">SUM(ROUND(AF27:AJ27,0),ROUND(AL27:AL27,0),ROUND(AN27:AN27,0),ROUND(AR27:BA27,0),ROUND(BD27,0))</f>
        <v>79747</v>
      </c>
    </row>
    <row r="28" spans="1:59" s="45" customFormat="1" ht="12" thickBot="1" x14ac:dyDescent="0.25">
      <c r="A28" s="103"/>
      <c r="B28" s="100"/>
      <c r="C28" s="91" t="s">
        <v>120</v>
      </c>
      <c r="D28" s="92" t="s">
        <v>79</v>
      </c>
      <c r="E28" s="92">
        <v>2</v>
      </c>
      <c r="F28" s="91" t="s">
        <v>119</v>
      </c>
      <c r="G28" s="92" t="s">
        <v>86</v>
      </c>
      <c r="H28" s="93" t="s">
        <v>82</v>
      </c>
      <c r="I28" s="94">
        <v>4.66</v>
      </c>
      <c r="J28" s="95">
        <f t="shared" si="0"/>
        <v>82468.02</v>
      </c>
      <c r="K28" s="96">
        <v>1.75</v>
      </c>
      <c r="L28" s="95">
        <f t="shared" si="1"/>
        <v>144319.035</v>
      </c>
      <c r="M28" s="97"/>
      <c r="N28" s="95">
        <v>17697</v>
      </c>
      <c r="O28" s="96"/>
      <c r="P28" s="96"/>
      <c r="Q28" s="96">
        <v>9</v>
      </c>
      <c r="R28" s="96">
        <v>6</v>
      </c>
      <c r="S28" s="98" t="str">
        <f>IF(O28&gt;0,$L28/24*O28,"")</f>
        <v/>
      </c>
      <c r="T28" s="98" t="str">
        <f>IF(P28&gt;0,$L28/16*P28,"")</f>
        <v/>
      </c>
      <c r="U28" s="98">
        <f>IF(Q28&gt;0,$L28/16*Q28,"")</f>
        <v>81179.457187499997</v>
      </c>
      <c r="V28" s="98">
        <f>IF(R28&gt;0,$L28/16*R28,"")</f>
        <v>54119.638124999998</v>
      </c>
      <c r="W28" s="98">
        <f>IF(SUM(S28:V28)&gt;0,SUM(S28:V28),"")</f>
        <v>135299.09531249999</v>
      </c>
      <c r="X28" s="98">
        <f>IF(SUM(S28:V28)&gt;0,SUM(S28:V28)/K28,"")</f>
        <v>77313.768750000003</v>
      </c>
      <c r="Y28" s="98">
        <f t="shared" si="2"/>
        <v>57985.326562499991</v>
      </c>
      <c r="Z28" s="96"/>
      <c r="AA28" s="95"/>
      <c r="AB28" s="96"/>
      <c r="AC28" s="95"/>
      <c r="AD28" s="96"/>
      <c r="AE28" s="95"/>
      <c r="AF28" s="98">
        <f>SUM(S28:V28,AA28,AC28,AE28)</f>
        <v>135299.09531249999</v>
      </c>
      <c r="AG28" s="95"/>
      <c r="AH28" s="95"/>
      <c r="AI28" s="95"/>
      <c r="AJ28" s="95"/>
      <c r="AK28" s="96"/>
      <c r="AL28" s="95"/>
      <c r="AM28" s="96">
        <v>15</v>
      </c>
      <c r="AN28" s="99">
        <v>40589.728600000002</v>
      </c>
      <c r="AO28" s="99">
        <f>ROUND(AN28/$K28, 0)</f>
        <v>23194</v>
      </c>
      <c r="AP28" s="99">
        <f>AN28-AO28</f>
        <v>17395.728600000002</v>
      </c>
      <c r="AQ28" s="96">
        <f>IF(COUNT(O28:R28)&gt;0,SUM(O28:R28),"")</f>
        <v>15</v>
      </c>
      <c r="AR28" s="99"/>
      <c r="AS28" s="99"/>
      <c r="AT28" s="99"/>
      <c r="AU28" s="99">
        <v>40589.728600000002</v>
      </c>
      <c r="AV28" s="99"/>
      <c r="AW28" s="99"/>
      <c r="AX28" s="99"/>
      <c r="AY28" s="99"/>
      <c r="AZ28" s="99">
        <f>N28*1</f>
        <v>17697</v>
      </c>
      <c r="BA28" s="99">
        <f>L28*0.1*(SUM(P28:R28)/16+SUM(O28:O28)/24)</f>
        <v>13529.909531249999</v>
      </c>
      <c r="BB28" s="99">
        <f>ROUND(BA28/$K28, 0)</f>
        <v>7731</v>
      </c>
      <c r="BC28" s="99">
        <f>BA28-BB28</f>
        <v>5798.9095312499994</v>
      </c>
      <c r="BD28" s="99"/>
      <c r="BE28" s="99"/>
      <c r="BF28" s="99"/>
      <c r="BG28" s="117">
        <f t="array" ref="BG28">SUM(ROUND(AF28:AJ28,0),ROUND(AL28:AL28,0),ROUND(AN28:AN28,0),ROUND(AR28:BA28,0),ROUND(BD28,0))</f>
        <v>247706</v>
      </c>
    </row>
    <row r="29" spans="1:59" s="45" customFormat="1" ht="11.25" x14ac:dyDescent="0.2">
      <c r="A29" s="104">
        <v>9</v>
      </c>
      <c r="B29" s="105" t="s">
        <v>121</v>
      </c>
      <c r="C29" s="106" t="s">
        <v>122</v>
      </c>
      <c r="D29" s="107" t="s">
        <v>79</v>
      </c>
      <c r="E29" s="107" t="s">
        <v>93</v>
      </c>
      <c r="F29" s="106" t="s">
        <v>123</v>
      </c>
      <c r="G29" s="107" t="s">
        <v>86</v>
      </c>
      <c r="H29" s="108" t="s">
        <v>94</v>
      </c>
      <c r="I29" s="109">
        <v>4.67</v>
      </c>
      <c r="J29" s="110">
        <f t="shared" si="0"/>
        <v>82644.990000000005</v>
      </c>
      <c r="K29" s="111">
        <v>1.75</v>
      </c>
      <c r="L29" s="110">
        <f t="shared" si="1"/>
        <v>144628.73250000001</v>
      </c>
      <c r="M29" s="112">
        <v>0.5</v>
      </c>
      <c r="N29" s="110">
        <v>17697</v>
      </c>
      <c r="O29" s="111"/>
      <c r="P29" s="111"/>
      <c r="Q29" s="111"/>
      <c r="R29" s="111"/>
      <c r="S29" s="113"/>
      <c r="T29" s="113"/>
      <c r="U29" s="113"/>
      <c r="V29" s="113"/>
      <c r="W29" s="113" t="str">
        <f>IF(SUM(S29:V29)&gt;0,SUM(S29:V29),"")</f>
        <v/>
      </c>
      <c r="X29" s="113" t="str">
        <f>IF(SUM(S29:V29)&gt;0,SUM(S29:V29)/K29,"")</f>
        <v/>
      </c>
      <c r="Y29" s="113" t="str">
        <f t="shared" si="2"/>
        <v/>
      </c>
      <c r="Z29" s="111"/>
      <c r="AA29" s="110"/>
      <c r="AB29" s="111"/>
      <c r="AC29" s="110"/>
      <c r="AD29" s="111"/>
      <c r="AE29" s="110"/>
      <c r="AF29" s="113">
        <f>SUM(S29:V29,AA29,AC29,AE29)</f>
        <v>0</v>
      </c>
      <c r="AG29" s="110"/>
      <c r="AH29" s="110"/>
      <c r="AI29" s="110"/>
      <c r="AJ29" s="110"/>
      <c r="AK29" s="111"/>
      <c r="AL29" s="110"/>
      <c r="AM29" s="111"/>
      <c r="AN29" s="114"/>
      <c r="AO29" s="114"/>
      <c r="AP29" s="114"/>
      <c r="AQ29" s="111"/>
      <c r="AR29" s="114"/>
      <c r="AS29" s="114"/>
      <c r="AT29" s="114"/>
      <c r="AU29" s="114"/>
      <c r="AV29" s="114"/>
      <c r="AW29" s="114"/>
      <c r="AX29" s="114"/>
      <c r="AY29" s="114"/>
      <c r="AZ29" s="114"/>
      <c r="BA29" s="114"/>
      <c r="BB29" s="114"/>
      <c r="BC29" s="114"/>
      <c r="BD29" s="114">
        <f>L29*M29</f>
        <v>72314.366250000006</v>
      </c>
      <c r="BE29" s="114">
        <f>ROUND(BD29/$K29, 0)</f>
        <v>41322</v>
      </c>
      <c r="BF29" s="114">
        <f>BD29-BE29</f>
        <v>30992.366250000006</v>
      </c>
      <c r="BG29" s="115">
        <f t="array" ref="BG29">SUM(ROUND(AF29:AJ29,0),ROUND(AL29:AL29,0),ROUND(AN29:AN29,0),ROUND(AR29:BA29,0),ROUND(BD29,0))</f>
        <v>72314</v>
      </c>
    </row>
    <row r="30" spans="1:59" s="45" customFormat="1" ht="11.25" x14ac:dyDescent="0.2">
      <c r="A30" s="103"/>
      <c r="B30" s="100"/>
      <c r="C30" s="75" t="s">
        <v>124</v>
      </c>
      <c r="D30" s="76" t="s">
        <v>79</v>
      </c>
      <c r="E30" s="76" t="s">
        <v>93</v>
      </c>
      <c r="F30" s="75" t="s">
        <v>123</v>
      </c>
      <c r="G30" s="76" t="s">
        <v>86</v>
      </c>
      <c r="H30" s="77" t="s">
        <v>94</v>
      </c>
      <c r="I30" s="78">
        <v>4.67</v>
      </c>
      <c r="J30" s="79">
        <f t="shared" si="0"/>
        <v>82644.990000000005</v>
      </c>
      <c r="K30" s="80">
        <v>1.75</v>
      </c>
      <c r="L30" s="79">
        <f t="shared" si="1"/>
        <v>144628.73250000001</v>
      </c>
      <c r="M30" s="81"/>
      <c r="N30" s="79">
        <v>17697</v>
      </c>
      <c r="O30" s="80"/>
      <c r="P30" s="80"/>
      <c r="Q30" s="80">
        <v>6</v>
      </c>
      <c r="R30" s="80"/>
      <c r="S30" s="82" t="str">
        <f>IF(O30&gt;0,$L30/24*O30,"")</f>
        <v/>
      </c>
      <c r="T30" s="82" t="str">
        <f>IF(P30&gt;0,$L30/16*P30,"")</f>
        <v/>
      </c>
      <c r="U30" s="82">
        <f>IF(Q30&gt;0,$L30/16*Q30,"")</f>
        <v>54235.774687500001</v>
      </c>
      <c r="V30" s="82" t="str">
        <f>IF(R30&gt;0,$L30/16*R30,"")</f>
        <v/>
      </c>
      <c r="W30" s="82">
        <f>IF(SUM(S30:V30)&gt;0,SUM(S30:V30),"")</f>
        <v>54235.774687500001</v>
      </c>
      <c r="X30" s="82">
        <f>IF(SUM(S30:V30)&gt;0,SUM(S30:V30)/K30,"")</f>
        <v>30991.87125</v>
      </c>
      <c r="Y30" s="82">
        <f t="shared" si="2"/>
        <v>23243.903437500001</v>
      </c>
      <c r="Z30" s="80"/>
      <c r="AA30" s="79"/>
      <c r="AB30" s="80"/>
      <c r="AC30" s="79"/>
      <c r="AD30" s="80"/>
      <c r="AE30" s="79"/>
      <c r="AF30" s="82">
        <f>SUM(S30:V30,AA30,AC30,AE30)</f>
        <v>54235.774687500001</v>
      </c>
      <c r="AG30" s="79"/>
      <c r="AH30" s="79">
        <f>N30*0.3</f>
        <v>5309.0999999999995</v>
      </c>
      <c r="AI30" s="79"/>
      <c r="AJ30" s="79"/>
      <c r="AK30" s="80"/>
      <c r="AL30" s="79"/>
      <c r="AM30" s="80">
        <v>6</v>
      </c>
      <c r="AN30" s="83">
        <v>16270.732400000001</v>
      </c>
      <c r="AO30" s="83">
        <f>ROUND(AN30/$K30, 0)</f>
        <v>9298</v>
      </c>
      <c r="AP30" s="83">
        <f>AN30-AO30</f>
        <v>6972.7324000000008</v>
      </c>
      <c r="AQ30" s="80"/>
      <c r="AR30" s="83"/>
      <c r="AS30" s="83"/>
      <c r="AT30" s="83"/>
      <c r="AU30" s="83"/>
      <c r="AV30" s="83"/>
      <c r="AW30" s="83"/>
      <c r="AX30" s="83"/>
      <c r="AY30" s="83"/>
      <c r="AZ30" s="83"/>
      <c r="BA30" s="83">
        <f>L30*0.1*(SUM(P30:R30)/16+SUM(O30:O30)/24)</f>
        <v>5423.5774687500007</v>
      </c>
      <c r="BB30" s="83">
        <f>ROUND(BA30/$K30, 0)</f>
        <v>3099</v>
      </c>
      <c r="BC30" s="83">
        <f>BA30-BB30</f>
        <v>2324.5774687500007</v>
      </c>
      <c r="BD30" s="83"/>
      <c r="BE30" s="83"/>
      <c r="BF30" s="83"/>
      <c r="BG30" s="116">
        <f t="array" ref="BG30">SUM(ROUND(AF30:AJ30,0),ROUND(AL30:AL30,0),ROUND(AN30:AN30,0),ROUND(AR30:BA30,0),ROUND(BD30,0))</f>
        <v>81240</v>
      </c>
    </row>
    <row r="31" spans="1:59" s="45" customFormat="1" ht="12" thickBot="1" x14ac:dyDescent="0.25">
      <c r="A31" s="103"/>
      <c r="B31" s="100"/>
      <c r="C31" s="91" t="s">
        <v>125</v>
      </c>
      <c r="D31" s="92" t="s">
        <v>79</v>
      </c>
      <c r="E31" s="92" t="s">
        <v>93</v>
      </c>
      <c r="F31" s="91" t="s">
        <v>123</v>
      </c>
      <c r="G31" s="92" t="s">
        <v>86</v>
      </c>
      <c r="H31" s="93" t="s">
        <v>94</v>
      </c>
      <c r="I31" s="94">
        <v>4.67</v>
      </c>
      <c r="J31" s="95">
        <f t="shared" si="0"/>
        <v>82644.990000000005</v>
      </c>
      <c r="K31" s="96">
        <v>1.75</v>
      </c>
      <c r="L31" s="95">
        <f t="shared" si="1"/>
        <v>144628.73250000001</v>
      </c>
      <c r="M31" s="97"/>
      <c r="N31" s="95">
        <v>17697</v>
      </c>
      <c r="O31" s="96"/>
      <c r="P31" s="96"/>
      <c r="Q31" s="96">
        <v>10</v>
      </c>
      <c r="R31" s="96"/>
      <c r="S31" s="98" t="str">
        <f>IF(O31&gt;0,$L31/24*O31,"")</f>
        <v/>
      </c>
      <c r="T31" s="98" t="str">
        <f>IF(P31&gt;0,$L31/16*P31,"")</f>
        <v/>
      </c>
      <c r="U31" s="98">
        <f>IF(Q31&gt;0,$L31/16*Q31,"")</f>
        <v>90392.957812500012</v>
      </c>
      <c r="V31" s="98" t="str">
        <f>IF(R31&gt;0,$L31/16*R31,"")</f>
        <v/>
      </c>
      <c r="W31" s="98">
        <f>IF(SUM(S31:V31)&gt;0,SUM(S31:V31),"")</f>
        <v>90392.957812500012</v>
      </c>
      <c r="X31" s="98">
        <f>IF(SUM(S31:V31)&gt;0,SUM(S31:V31)/K31,"")</f>
        <v>51653.118750000009</v>
      </c>
      <c r="Y31" s="98">
        <f t="shared" si="2"/>
        <v>38739.839062500003</v>
      </c>
      <c r="Z31" s="96"/>
      <c r="AA31" s="95"/>
      <c r="AB31" s="96">
        <v>10</v>
      </c>
      <c r="AC31" s="95">
        <f>N31*0.4/16*AB31</f>
        <v>4424.25</v>
      </c>
      <c r="AD31" s="96"/>
      <c r="AE31" s="95"/>
      <c r="AF31" s="98">
        <f>SUM(S31:V31,AA31,AC31,AE31)</f>
        <v>94817.207812500012</v>
      </c>
      <c r="AG31" s="95"/>
      <c r="AH31" s="95"/>
      <c r="AI31" s="95"/>
      <c r="AJ31" s="95"/>
      <c r="AK31" s="96"/>
      <c r="AL31" s="95"/>
      <c r="AM31" s="96">
        <v>10</v>
      </c>
      <c r="AN31" s="99">
        <v>27117.887299999999</v>
      </c>
      <c r="AO31" s="99">
        <f>ROUND(AN31/$K31, 0)</f>
        <v>15496</v>
      </c>
      <c r="AP31" s="99">
        <f>AN31-AO31</f>
        <v>11621.887299999999</v>
      </c>
      <c r="AQ31" s="96"/>
      <c r="AR31" s="99"/>
      <c r="AS31" s="99"/>
      <c r="AT31" s="99"/>
      <c r="AU31" s="99"/>
      <c r="AV31" s="99"/>
      <c r="AW31" s="99"/>
      <c r="AX31" s="99"/>
      <c r="AY31" s="99"/>
      <c r="AZ31" s="99"/>
      <c r="BA31" s="99">
        <f>L31*0.1*(SUM(P31:R31)/16+SUM(O31:O31)/24)</f>
        <v>9039.2957812500008</v>
      </c>
      <c r="BB31" s="99">
        <f>ROUND(BA31/$K31, 0)</f>
        <v>5165</v>
      </c>
      <c r="BC31" s="99">
        <f>BA31-BB31</f>
        <v>3874.2957812500008</v>
      </c>
      <c r="BD31" s="99"/>
      <c r="BE31" s="99"/>
      <c r="BF31" s="99"/>
      <c r="BG31" s="117">
        <f t="array" ref="BG31">SUM(ROUND(AF31:AJ31,0),ROUND(AL31:AL31,0),ROUND(AN31:AN31,0),ROUND(AR31:BA31,0),ROUND(BD31,0))</f>
        <v>130974</v>
      </c>
    </row>
    <row r="32" spans="1:59" s="45" customFormat="1" ht="12" thickBot="1" x14ac:dyDescent="0.25">
      <c r="A32" s="129">
        <v>10</v>
      </c>
      <c r="B32" s="130" t="s">
        <v>126</v>
      </c>
      <c r="C32" s="130" t="s">
        <v>127</v>
      </c>
      <c r="D32" s="131" t="s">
        <v>79</v>
      </c>
      <c r="E32" s="131">
        <v>2</v>
      </c>
      <c r="F32" s="130" t="s">
        <v>128</v>
      </c>
      <c r="G32" s="131" t="s">
        <v>86</v>
      </c>
      <c r="H32" s="132" t="s">
        <v>82</v>
      </c>
      <c r="I32" s="133">
        <v>4.59</v>
      </c>
      <c r="J32" s="134">
        <f t="shared" si="0"/>
        <v>81229.23</v>
      </c>
      <c r="K32" s="135">
        <v>1.75</v>
      </c>
      <c r="L32" s="134">
        <f t="shared" si="1"/>
        <v>142151.1525</v>
      </c>
      <c r="M32" s="136"/>
      <c r="N32" s="134">
        <v>17697</v>
      </c>
      <c r="O32" s="135"/>
      <c r="P32" s="135">
        <v>4</v>
      </c>
      <c r="Q32" s="135">
        <v>15</v>
      </c>
      <c r="R32" s="135"/>
      <c r="S32" s="137" t="str">
        <f>IF(O32&gt;0,$L32/24*O32,"")</f>
        <v/>
      </c>
      <c r="T32" s="137">
        <f>IF(P32&gt;0,$L32/16*P32,"")</f>
        <v>35537.788124999999</v>
      </c>
      <c r="U32" s="137">
        <f>IF(Q32&gt;0,$L32/16*Q32,"")</f>
        <v>133266.70546875001</v>
      </c>
      <c r="V32" s="137" t="str">
        <f>IF(R32&gt;0,$L32/16*R32,"")</f>
        <v/>
      </c>
      <c r="W32" s="137">
        <f>IF(SUM(S32:V32)&gt;0,SUM(S32:V32),"")</f>
        <v>168804.49359375</v>
      </c>
      <c r="X32" s="137">
        <f>IF(SUM(S32:V32)&gt;0,SUM(S32:V32)/K32,"")</f>
        <v>96459.710624999992</v>
      </c>
      <c r="Y32" s="137">
        <f t="shared" si="2"/>
        <v>72344.782968750005</v>
      </c>
      <c r="Z32" s="135">
        <v>2</v>
      </c>
      <c r="AA32" s="134">
        <f>N32*0.4/16*Z32</f>
        <v>884.85</v>
      </c>
      <c r="AB32" s="135">
        <v>9</v>
      </c>
      <c r="AC32" s="134">
        <f>N32*0.4/16*AB32</f>
        <v>3981.8250000000003</v>
      </c>
      <c r="AD32" s="135"/>
      <c r="AE32" s="134"/>
      <c r="AF32" s="137">
        <f>SUM(S32:V32,AA32,AC32,AE32)</f>
        <v>173671.16859375002</v>
      </c>
      <c r="AG32" s="134">
        <f>N32*0.6</f>
        <v>10618.199999999999</v>
      </c>
      <c r="AH32" s="134"/>
      <c r="AI32" s="134"/>
      <c r="AJ32" s="134"/>
      <c r="AK32" s="135">
        <v>2</v>
      </c>
      <c r="AL32" s="134">
        <f>N32*0.4*AK32/16</f>
        <v>884.85</v>
      </c>
      <c r="AM32" s="135">
        <v>19</v>
      </c>
      <c r="AN32" s="138">
        <v>50641.348100000003</v>
      </c>
      <c r="AO32" s="138">
        <f>ROUND(AN32/$K32, 0)</f>
        <v>28938</v>
      </c>
      <c r="AP32" s="138">
        <f>AN32-AO32</f>
        <v>21703.348100000003</v>
      </c>
      <c r="AQ32" s="135">
        <f>IF(COUNT(O32:R32)&gt;0,SUM(O32:R32),"")</f>
        <v>19</v>
      </c>
      <c r="AR32" s="138"/>
      <c r="AS32" s="138"/>
      <c r="AT32" s="138"/>
      <c r="AU32" s="138">
        <v>50641.348100000003</v>
      </c>
      <c r="AV32" s="138"/>
      <c r="AW32" s="138"/>
      <c r="AX32" s="138"/>
      <c r="AY32" s="138"/>
      <c r="AZ32" s="138"/>
      <c r="BA32" s="138">
        <f>L32*0.1*(SUM(P32:R32)/16+SUM(O32:O32)/24)</f>
        <v>16880.449359375001</v>
      </c>
      <c r="BB32" s="138">
        <f>ROUND(BA32/$K32, 0)</f>
        <v>9646</v>
      </c>
      <c r="BC32" s="138">
        <f>BA32-BB32</f>
        <v>7234.4493593750012</v>
      </c>
      <c r="BD32" s="138"/>
      <c r="BE32" s="138"/>
      <c r="BF32" s="138"/>
      <c r="BG32" s="139">
        <f t="array" ref="BG32">SUM(ROUND(AF32:AJ32,0),ROUND(AL32:AL32,0),ROUND(AN32:AN32,0),ROUND(AR32:BA32,0),ROUND(BD32,0))</f>
        <v>303336</v>
      </c>
    </row>
    <row r="33" spans="1:59" s="45" customFormat="1" ht="12" thickBot="1" x14ac:dyDescent="0.25">
      <c r="A33" s="129">
        <v>11</v>
      </c>
      <c r="B33" s="130" t="s">
        <v>129</v>
      </c>
      <c r="C33" s="130" t="s">
        <v>127</v>
      </c>
      <c r="D33" s="131" t="s">
        <v>79</v>
      </c>
      <c r="E33" s="131">
        <v>2</v>
      </c>
      <c r="F33" s="130" t="s">
        <v>130</v>
      </c>
      <c r="G33" s="131" t="s">
        <v>86</v>
      </c>
      <c r="H33" s="132" t="s">
        <v>82</v>
      </c>
      <c r="I33" s="133">
        <v>4.99</v>
      </c>
      <c r="J33" s="134">
        <f t="shared" si="0"/>
        <v>88308.03</v>
      </c>
      <c r="K33" s="135">
        <v>1.75</v>
      </c>
      <c r="L33" s="134">
        <f t="shared" si="1"/>
        <v>154539.05249999999</v>
      </c>
      <c r="M33" s="136"/>
      <c r="N33" s="134">
        <v>17697</v>
      </c>
      <c r="O33" s="135"/>
      <c r="P33" s="135"/>
      <c r="Q33" s="135">
        <v>12</v>
      </c>
      <c r="R33" s="135">
        <v>12</v>
      </c>
      <c r="S33" s="137" t="str">
        <f>IF(O33&gt;0,$L33/24*O33,"")</f>
        <v/>
      </c>
      <c r="T33" s="137" t="str">
        <f>IF(P33&gt;0,$L33/16*P33,"")</f>
        <v/>
      </c>
      <c r="U33" s="137">
        <f>IF(Q33&gt;0,$L33/16*Q33,"")</f>
        <v>115904.28937499999</v>
      </c>
      <c r="V33" s="137">
        <f>IF(R33&gt;0,$L33/16*R33,"")</f>
        <v>115904.28937499999</v>
      </c>
      <c r="W33" s="137">
        <f>IF(SUM(S33:V33)&gt;0,SUM(S33:V33),"")</f>
        <v>231808.57874999999</v>
      </c>
      <c r="X33" s="137">
        <f>IF(SUM(S33:V33)&gt;0,SUM(S33:V33)/K33,"")</f>
        <v>132462.04499999998</v>
      </c>
      <c r="Y33" s="137">
        <f t="shared" si="2"/>
        <v>99346.533750000002</v>
      </c>
      <c r="Z33" s="135"/>
      <c r="AA33" s="134"/>
      <c r="AB33" s="135">
        <v>9</v>
      </c>
      <c r="AC33" s="134">
        <f>N33*0.4/16*AB33</f>
        <v>3981.8250000000003</v>
      </c>
      <c r="AD33" s="135">
        <v>9</v>
      </c>
      <c r="AE33" s="134">
        <f>N33*0.4/16*AD33</f>
        <v>3981.8250000000003</v>
      </c>
      <c r="AF33" s="137">
        <f>SUM(S33:V33,AA33,AC33,AE33)</f>
        <v>239772.22875000001</v>
      </c>
      <c r="AG33" s="134">
        <f>N33*0.6</f>
        <v>10618.199999999999</v>
      </c>
      <c r="AH33" s="134"/>
      <c r="AI33" s="134"/>
      <c r="AJ33" s="134"/>
      <c r="AK33" s="135"/>
      <c r="AL33" s="134"/>
      <c r="AM33" s="135">
        <v>24</v>
      </c>
      <c r="AN33" s="138">
        <v>69542.573600000003</v>
      </c>
      <c r="AO33" s="138">
        <f>ROUND(AN33/$K33, 0)</f>
        <v>39739</v>
      </c>
      <c r="AP33" s="138">
        <f>AN33-AO33</f>
        <v>29803.573600000003</v>
      </c>
      <c r="AQ33" s="135">
        <f>IF(COUNT(O33:R33)&gt;0,SUM(O33:R33),"")</f>
        <v>24</v>
      </c>
      <c r="AR33" s="138"/>
      <c r="AS33" s="138"/>
      <c r="AT33" s="138"/>
      <c r="AU33" s="138">
        <v>69542.573600000003</v>
      </c>
      <c r="AV33" s="138"/>
      <c r="AW33" s="138"/>
      <c r="AX33" s="138"/>
      <c r="AY33" s="138"/>
      <c r="AZ33" s="138"/>
      <c r="BA33" s="138">
        <f>L33*0.1*(SUM(P33:R33)/16+SUM(O33:O33)/24)</f>
        <v>23180.857875000002</v>
      </c>
      <c r="BB33" s="138">
        <f>ROUND(BA33/$K33, 0)</f>
        <v>13246</v>
      </c>
      <c r="BC33" s="138">
        <f>BA33-BB33</f>
        <v>9934.8578750000015</v>
      </c>
      <c r="BD33" s="138"/>
      <c r="BE33" s="138"/>
      <c r="BF33" s="138"/>
      <c r="BG33" s="139">
        <f t="array" ref="BG33">SUM(ROUND(AF33:AJ33,0),ROUND(AL33:AL33,0),ROUND(AN33:AN33,0),ROUND(AR33:BA33,0),ROUND(BD33,0))</f>
        <v>412657</v>
      </c>
    </row>
    <row r="34" spans="1:59" s="45" customFormat="1" ht="12" thickBot="1" x14ac:dyDescent="0.25">
      <c r="A34" s="129">
        <v>12</v>
      </c>
      <c r="B34" s="130" t="s">
        <v>131</v>
      </c>
      <c r="C34" s="130" t="s">
        <v>132</v>
      </c>
      <c r="D34" s="131" t="s">
        <v>79</v>
      </c>
      <c r="E34" s="131" t="s">
        <v>93</v>
      </c>
      <c r="F34" s="130" t="s">
        <v>133</v>
      </c>
      <c r="G34" s="131" t="s">
        <v>86</v>
      </c>
      <c r="H34" s="132" t="s">
        <v>94</v>
      </c>
      <c r="I34" s="133">
        <v>4.1399999999999997</v>
      </c>
      <c r="J34" s="134">
        <f t="shared" si="0"/>
        <v>73265.579999999987</v>
      </c>
      <c r="K34" s="135">
        <v>1.75</v>
      </c>
      <c r="L34" s="134">
        <f t="shared" si="1"/>
        <v>128214.76499999998</v>
      </c>
      <c r="M34" s="136"/>
      <c r="N34" s="134">
        <v>17697</v>
      </c>
      <c r="O34" s="135"/>
      <c r="P34" s="135"/>
      <c r="Q34" s="135">
        <v>20</v>
      </c>
      <c r="R34" s="135"/>
      <c r="S34" s="137" t="str">
        <f>IF(O34&gt;0,$L34/24*O34,"")</f>
        <v/>
      </c>
      <c r="T34" s="137" t="str">
        <f>IF(P34&gt;0,$L34/16*P34,"")</f>
        <v/>
      </c>
      <c r="U34" s="137">
        <f>IF(Q34&gt;0,$L34/16*Q34,"")</f>
        <v>160268.45624999999</v>
      </c>
      <c r="V34" s="137" t="str">
        <f>IF(R34&gt;0,$L34/16*R34,"")</f>
        <v/>
      </c>
      <c r="W34" s="137">
        <f>IF(SUM(S34:V34)&gt;0,SUM(S34:V34),"")</f>
        <v>160268.45624999999</v>
      </c>
      <c r="X34" s="137">
        <f>IF(SUM(S34:V34)&gt;0,SUM(S34:V34)/K34,"")</f>
        <v>91581.974999999991</v>
      </c>
      <c r="Y34" s="137">
        <f t="shared" si="2"/>
        <v>68686.481249999997</v>
      </c>
      <c r="Z34" s="135"/>
      <c r="AA34" s="134"/>
      <c r="AB34" s="135">
        <v>20</v>
      </c>
      <c r="AC34" s="134">
        <f>N34*0.5/16*AB34</f>
        <v>11060.625</v>
      </c>
      <c r="AD34" s="135"/>
      <c r="AE34" s="134"/>
      <c r="AF34" s="137">
        <f>SUM(S34:V34,AA34,AC34,AE34)</f>
        <v>171329.08124999999</v>
      </c>
      <c r="AG34" s="134">
        <f>N34*0.6</f>
        <v>10618.199999999999</v>
      </c>
      <c r="AH34" s="134"/>
      <c r="AI34" s="134"/>
      <c r="AJ34" s="134"/>
      <c r="AK34" s="135">
        <v>5</v>
      </c>
      <c r="AL34" s="134">
        <f>N34*0.4*AK34/16</f>
        <v>2212.125</v>
      </c>
      <c r="AM34" s="135">
        <f>SUM(P34:R34)</f>
        <v>20</v>
      </c>
      <c r="AN34" s="138">
        <v>48080.536899999999</v>
      </c>
      <c r="AO34" s="138">
        <f>ROUND(AN34/$K34, 0)</f>
        <v>27475</v>
      </c>
      <c r="AP34" s="138">
        <f>AN34-AO34</f>
        <v>20605.536899999999</v>
      </c>
      <c r="AQ34" s="135"/>
      <c r="AR34" s="138"/>
      <c r="AS34" s="138"/>
      <c r="AT34" s="138"/>
      <c r="AU34" s="138"/>
      <c r="AV34" s="138"/>
      <c r="AW34" s="138"/>
      <c r="AX34" s="138"/>
      <c r="AY34" s="138"/>
      <c r="AZ34" s="138"/>
      <c r="BA34" s="138">
        <f>L34*0.1*(SUM(P34:R34)/16+SUM(O34:O34)/24)</f>
        <v>16026.845624999998</v>
      </c>
      <c r="BB34" s="138">
        <f>ROUND(BA34/$K34, 0)</f>
        <v>9158</v>
      </c>
      <c r="BC34" s="138">
        <f>BA34-BB34</f>
        <v>6868.8456249999981</v>
      </c>
      <c r="BD34" s="138"/>
      <c r="BE34" s="138"/>
      <c r="BF34" s="138"/>
      <c r="BG34" s="139">
        <f t="array" ref="BG34">SUM(ROUND(AF34:AJ34,0),ROUND(AL34:AL34,0),ROUND(AN34:AN34,0),ROUND(AR34:BA34,0),ROUND(BD34,0))</f>
        <v>248267</v>
      </c>
    </row>
    <row r="35" spans="1:59" s="45" customFormat="1" ht="12" thickBot="1" x14ac:dyDescent="0.25">
      <c r="A35" s="129">
        <v>13</v>
      </c>
      <c r="B35" s="130" t="s">
        <v>134</v>
      </c>
      <c r="C35" s="130" t="s">
        <v>135</v>
      </c>
      <c r="D35" s="131" t="s">
        <v>79</v>
      </c>
      <c r="E35" s="131" t="s">
        <v>93</v>
      </c>
      <c r="F35" s="130" t="s">
        <v>136</v>
      </c>
      <c r="G35" s="131" t="s">
        <v>86</v>
      </c>
      <c r="H35" s="132" t="s">
        <v>94</v>
      </c>
      <c r="I35" s="133">
        <v>4.2300000000000004</v>
      </c>
      <c r="J35" s="134">
        <f t="shared" si="0"/>
        <v>74858.310000000012</v>
      </c>
      <c r="K35" s="135">
        <v>1.75</v>
      </c>
      <c r="L35" s="134">
        <f t="shared" si="1"/>
        <v>131002.04250000003</v>
      </c>
      <c r="M35" s="136"/>
      <c r="N35" s="134">
        <v>17697</v>
      </c>
      <c r="O35" s="135"/>
      <c r="P35" s="135"/>
      <c r="Q35" s="135">
        <v>9</v>
      </c>
      <c r="R35" s="135"/>
      <c r="S35" s="137" t="str">
        <f>IF(O35&gt;0,$L35/24*O35,"")</f>
        <v/>
      </c>
      <c r="T35" s="137" t="str">
        <f>IF(P35&gt;0,$L35/16*P35,"")</f>
        <v/>
      </c>
      <c r="U35" s="137">
        <f>IF(Q35&gt;0,$L35/16*Q35,"")</f>
        <v>73688.648906250019</v>
      </c>
      <c r="V35" s="137" t="str">
        <f>IF(R35&gt;0,$L35/16*R35,"")</f>
        <v/>
      </c>
      <c r="W35" s="137">
        <f>IF(SUM(S35:V35)&gt;0,SUM(S35:V35),"")</f>
        <v>73688.648906250019</v>
      </c>
      <c r="X35" s="137">
        <f>IF(SUM(S35:V35)&gt;0,SUM(S35:V35)/K35,"")</f>
        <v>42107.79937500001</v>
      </c>
      <c r="Y35" s="137">
        <f t="shared" si="2"/>
        <v>31580.849531250009</v>
      </c>
      <c r="Z35" s="135"/>
      <c r="AA35" s="134"/>
      <c r="AB35" s="135"/>
      <c r="AC35" s="134"/>
      <c r="AD35" s="135"/>
      <c r="AE35" s="134"/>
      <c r="AF35" s="137">
        <f>SUM(S35:V35,AA35,AC35,AE35)</f>
        <v>73688.648906250019</v>
      </c>
      <c r="AG35" s="134"/>
      <c r="AH35" s="134"/>
      <c r="AI35" s="134"/>
      <c r="AJ35" s="134"/>
      <c r="AK35" s="135"/>
      <c r="AL35" s="134"/>
      <c r="AM35" s="135">
        <v>9</v>
      </c>
      <c r="AN35" s="138">
        <v>22106.594700000001</v>
      </c>
      <c r="AO35" s="138">
        <f>ROUND(AN35/$K35, 0)</f>
        <v>12632</v>
      </c>
      <c r="AP35" s="138">
        <f>AN35-AO35</f>
        <v>9474.5947000000015</v>
      </c>
      <c r="AQ35" s="135"/>
      <c r="AR35" s="138"/>
      <c r="AS35" s="138"/>
      <c r="AT35" s="138"/>
      <c r="AU35" s="138"/>
      <c r="AV35" s="138"/>
      <c r="AW35" s="138"/>
      <c r="AX35" s="138"/>
      <c r="AY35" s="138"/>
      <c r="AZ35" s="138"/>
      <c r="BA35" s="138">
        <f>L35*0.1*(SUM(P35:R35)/16+SUM(O35:O35)/24)</f>
        <v>7368.8648906250019</v>
      </c>
      <c r="BB35" s="138">
        <f>ROUND(BA35/$K35, 0)</f>
        <v>4211</v>
      </c>
      <c r="BC35" s="138">
        <f>BA35-BB35</f>
        <v>3157.8648906250019</v>
      </c>
      <c r="BD35" s="138"/>
      <c r="BE35" s="138"/>
      <c r="BF35" s="138"/>
      <c r="BG35" s="139">
        <f t="array" ref="BG35">SUM(ROUND(AF35:AJ35,0),ROUND(AL35:AL35,0),ROUND(AN35:AN35,0),ROUND(AR35:BA35,0),ROUND(BD35,0))</f>
        <v>103165</v>
      </c>
    </row>
    <row r="36" spans="1:59" s="45" customFormat="1" ht="12" thickBot="1" x14ac:dyDescent="0.25">
      <c r="A36" s="129">
        <v>14</v>
      </c>
      <c r="B36" s="130" t="s">
        <v>137</v>
      </c>
      <c r="C36" s="130" t="s">
        <v>83</v>
      </c>
      <c r="D36" s="131" t="s">
        <v>79</v>
      </c>
      <c r="E36" s="131" t="s">
        <v>84</v>
      </c>
      <c r="F36" s="130" t="s">
        <v>138</v>
      </c>
      <c r="G36" s="131" t="s">
        <v>86</v>
      </c>
      <c r="H36" s="132" t="s">
        <v>113</v>
      </c>
      <c r="I36" s="133">
        <v>5.41</v>
      </c>
      <c r="J36" s="134">
        <f t="shared" si="0"/>
        <v>95740.77</v>
      </c>
      <c r="K36" s="135">
        <v>1.75</v>
      </c>
      <c r="L36" s="134">
        <f t="shared" si="1"/>
        <v>167546.3475</v>
      </c>
      <c r="M36" s="136"/>
      <c r="N36" s="134">
        <v>17697</v>
      </c>
      <c r="O36" s="135"/>
      <c r="P36" s="135">
        <v>7</v>
      </c>
      <c r="Q36" s="135">
        <v>16</v>
      </c>
      <c r="R36" s="135"/>
      <c r="S36" s="137" t="str">
        <f>IF(O36&gt;0,$L36/24*O36,"")</f>
        <v/>
      </c>
      <c r="T36" s="137">
        <f>IF(P36&gt;0,$L36/16*P36,"")</f>
        <v>73301.527031250007</v>
      </c>
      <c r="U36" s="137">
        <f>IF(Q36&gt;0,$L36/16*Q36,"")</f>
        <v>167546.3475</v>
      </c>
      <c r="V36" s="137" t="str">
        <f>IF(R36&gt;0,$L36/16*R36,"")</f>
        <v/>
      </c>
      <c r="W36" s="137">
        <f>IF(SUM(S36:V36)&gt;0,SUM(S36:V36),"")</f>
        <v>240847.87453125001</v>
      </c>
      <c r="X36" s="137">
        <f>IF(SUM(S36:V36)&gt;0,SUM(S36:V36)/K36,"")</f>
        <v>137627.356875</v>
      </c>
      <c r="Y36" s="137">
        <f t="shared" si="2"/>
        <v>103220.51765625001</v>
      </c>
      <c r="Z36" s="135">
        <v>3.5</v>
      </c>
      <c r="AA36" s="134">
        <f>N36*0.5/16*Z36</f>
        <v>1935.609375</v>
      </c>
      <c r="AB36" s="135">
        <v>8</v>
      </c>
      <c r="AC36" s="134">
        <f>N36*0.5/16*AB36</f>
        <v>4424.25</v>
      </c>
      <c r="AD36" s="135"/>
      <c r="AE36" s="134"/>
      <c r="AF36" s="137">
        <f>SUM(S36:V36,AA36,AC36,AE36)</f>
        <v>247207.73390625001</v>
      </c>
      <c r="AG36" s="134"/>
      <c r="AH36" s="134"/>
      <c r="AI36" s="134"/>
      <c r="AJ36" s="134"/>
      <c r="AK36" s="135"/>
      <c r="AL36" s="134"/>
      <c r="AM36" s="135">
        <v>23</v>
      </c>
      <c r="AN36" s="138">
        <v>72254.362399999998</v>
      </c>
      <c r="AO36" s="138">
        <f>ROUND(AN36/$K36, 0)</f>
        <v>41288</v>
      </c>
      <c r="AP36" s="138">
        <f>AN36-AO36</f>
        <v>30966.362399999998</v>
      </c>
      <c r="AQ36" s="135">
        <f>IF(COUNT(O36:R36)&gt;0,SUM(O36:R36),"")</f>
        <v>23</v>
      </c>
      <c r="AR36" s="138"/>
      <c r="AS36" s="138">
        <v>96339.149799999999</v>
      </c>
      <c r="AT36" s="138"/>
      <c r="AU36" s="138"/>
      <c r="AV36" s="138"/>
      <c r="AW36" s="138"/>
      <c r="AX36" s="138">
        <f>30630*1</f>
        <v>30630</v>
      </c>
      <c r="AY36" s="138"/>
      <c r="AZ36" s="138"/>
      <c r="BA36" s="138">
        <f>L36*0.1*(SUM(P36:R36)/16+SUM(O36:O36)/24)</f>
        <v>24084.787453125002</v>
      </c>
      <c r="BB36" s="138">
        <f>ROUND(BA36/$K36, 0)</f>
        <v>13763</v>
      </c>
      <c r="BC36" s="138">
        <f>BA36-BB36</f>
        <v>10321.787453125002</v>
      </c>
      <c r="BD36" s="138"/>
      <c r="BE36" s="138"/>
      <c r="BF36" s="138"/>
      <c r="BG36" s="139">
        <f t="array" ref="BG36">SUM(ROUND(AF36:AJ36,0),ROUND(AL36:AL36,0),ROUND(AN36:AN36,0),ROUND(AR36:BA36,0),ROUND(BD36,0))</f>
        <v>470516</v>
      </c>
    </row>
    <row r="37" spans="1:59" s="45" customFormat="1" ht="11.25" x14ac:dyDescent="0.2">
      <c r="A37" s="104">
        <v>15</v>
      </c>
      <c r="B37" s="105" t="s">
        <v>139</v>
      </c>
      <c r="C37" s="106" t="s">
        <v>140</v>
      </c>
      <c r="D37" s="107" t="s">
        <v>79</v>
      </c>
      <c r="E37" s="107" t="s">
        <v>93</v>
      </c>
      <c r="F37" s="106" t="s">
        <v>141</v>
      </c>
      <c r="G37" s="107" t="s">
        <v>86</v>
      </c>
      <c r="H37" s="108" t="s">
        <v>94</v>
      </c>
      <c r="I37" s="109">
        <v>4.2300000000000004</v>
      </c>
      <c r="J37" s="110">
        <f t="shared" si="0"/>
        <v>74858.310000000012</v>
      </c>
      <c r="K37" s="111">
        <v>1.75</v>
      </c>
      <c r="L37" s="110">
        <f t="shared" si="1"/>
        <v>131002.04250000003</v>
      </c>
      <c r="M37" s="112"/>
      <c r="N37" s="110">
        <v>17697</v>
      </c>
      <c r="O37" s="111"/>
      <c r="P37" s="111"/>
      <c r="Q37" s="111">
        <v>21</v>
      </c>
      <c r="R37" s="111"/>
      <c r="S37" s="113" t="str">
        <f>IF(O37&gt;0,$L37/24*O37,"")</f>
        <v/>
      </c>
      <c r="T37" s="113" t="str">
        <f>IF(P37&gt;0,$L37/16*P37,"")</f>
        <v/>
      </c>
      <c r="U37" s="113">
        <f>IF(Q37&gt;0,$L37/16*Q37,"")</f>
        <v>171940.18078125003</v>
      </c>
      <c r="V37" s="113" t="str">
        <f>IF(R37&gt;0,$L37/16*R37,"")</f>
        <v/>
      </c>
      <c r="W37" s="113">
        <f>IF(SUM(S37:V37)&gt;0,SUM(S37:V37),"")</f>
        <v>171940.18078125003</v>
      </c>
      <c r="X37" s="113">
        <f>IF(SUM(S37:V37)&gt;0,SUM(S37:V37)/K37,"")</f>
        <v>98251.531875000015</v>
      </c>
      <c r="Y37" s="113">
        <f t="shared" si="2"/>
        <v>73688.648906250019</v>
      </c>
      <c r="Z37" s="111"/>
      <c r="AA37" s="110"/>
      <c r="AB37" s="111"/>
      <c r="AC37" s="110"/>
      <c r="AD37" s="111"/>
      <c r="AE37" s="110"/>
      <c r="AF37" s="113">
        <f>SUM(S37:V37,AA37,AC37,AE37)</f>
        <v>171940.18078125003</v>
      </c>
      <c r="AG37" s="110">
        <f>N37*0.6</f>
        <v>10618.199999999999</v>
      </c>
      <c r="AH37" s="110"/>
      <c r="AI37" s="110"/>
      <c r="AJ37" s="110"/>
      <c r="AK37" s="111">
        <v>8</v>
      </c>
      <c r="AL37" s="110">
        <f>N37*0.4*AK37/16</f>
        <v>3539.4</v>
      </c>
      <c r="AM37" s="111">
        <v>21</v>
      </c>
      <c r="AN37" s="114">
        <v>51582.054199999999</v>
      </c>
      <c r="AO37" s="114">
        <f>ROUND(AN37/$K37, 0)</f>
        <v>29475</v>
      </c>
      <c r="AP37" s="114">
        <f>AN37-AO37</f>
        <v>22107.054199999999</v>
      </c>
      <c r="AQ37" s="111"/>
      <c r="AR37" s="114"/>
      <c r="AS37" s="114"/>
      <c r="AT37" s="114"/>
      <c r="AU37" s="114"/>
      <c r="AV37" s="114"/>
      <c r="AW37" s="114"/>
      <c r="AX37" s="114"/>
      <c r="AY37" s="114"/>
      <c r="AZ37" s="114"/>
      <c r="BA37" s="114">
        <f>L37*0.1*(SUM(P37:R37)/16+SUM(O37:O37)/24)</f>
        <v>17194.018078125002</v>
      </c>
      <c r="BB37" s="114">
        <f>ROUND(BA37/$K37, 0)</f>
        <v>9825</v>
      </c>
      <c r="BC37" s="114">
        <f>BA37-BB37</f>
        <v>7369.0180781250019</v>
      </c>
      <c r="BD37" s="114"/>
      <c r="BE37" s="114"/>
      <c r="BF37" s="114"/>
      <c r="BG37" s="115">
        <f t="array" ref="BG37">SUM(ROUND(AF37:AJ37,0),ROUND(AL37:AL37,0),ROUND(AN37:AN37,0),ROUND(AR37:BA37,0),ROUND(BD37,0))</f>
        <v>254873</v>
      </c>
    </row>
    <row r="38" spans="1:59" s="45" customFormat="1" ht="12" thickBot="1" x14ac:dyDescent="0.25">
      <c r="A38" s="103"/>
      <c r="B38" s="100"/>
      <c r="C38" s="91" t="s">
        <v>142</v>
      </c>
      <c r="D38" s="92" t="s">
        <v>79</v>
      </c>
      <c r="E38" s="92" t="s">
        <v>93</v>
      </c>
      <c r="F38" s="91" t="s">
        <v>141</v>
      </c>
      <c r="G38" s="92" t="s">
        <v>86</v>
      </c>
      <c r="H38" s="93" t="s">
        <v>94</v>
      </c>
      <c r="I38" s="94">
        <v>4.2300000000000004</v>
      </c>
      <c r="J38" s="95">
        <f t="shared" si="0"/>
        <v>74858.310000000012</v>
      </c>
      <c r="K38" s="96">
        <v>1.75</v>
      </c>
      <c r="L38" s="95">
        <f t="shared" si="1"/>
        <v>131002.04250000003</v>
      </c>
      <c r="M38" s="97"/>
      <c r="N38" s="95">
        <v>17697</v>
      </c>
      <c r="O38" s="96"/>
      <c r="P38" s="96"/>
      <c r="Q38" s="96">
        <v>4</v>
      </c>
      <c r="R38" s="96"/>
      <c r="S38" s="98" t="str">
        <f>IF(O38&gt;0,$L38/24*O38,"")</f>
        <v/>
      </c>
      <c r="T38" s="98" t="str">
        <f>IF(P38&gt;0,$L38/16*P38,"")</f>
        <v/>
      </c>
      <c r="U38" s="98">
        <f>IF(Q38&gt;0,$L38/16*Q38,"")</f>
        <v>32750.510625000006</v>
      </c>
      <c r="V38" s="98" t="str">
        <f>IF(R38&gt;0,$L38/16*R38,"")</f>
        <v/>
      </c>
      <c r="W38" s="98">
        <f>IF(SUM(S38:V38)&gt;0,SUM(S38:V38),"")</f>
        <v>32750.510625000006</v>
      </c>
      <c r="X38" s="98">
        <f>IF(SUM(S38:V38)&gt;0,SUM(S38:V38)/K38,"")</f>
        <v>18714.577500000003</v>
      </c>
      <c r="Y38" s="98">
        <f t="shared" si="2"/>
        <v>14035.933125000003</v>
      </c>
      <c r="Z38" s="96"/>
      <c r="AA38" s="95"/>
      <c r="AB38" s="96"/>
      <c r="AC38" s="95"/>
      <c r="AD38" s="96"/>
      <c r="AE38" s="95"/>
      <c r="AF38" s="98">
        <f>SUM(S38:V38,AA38,AC38,AE38)</f>
        <v>32750.510625000006</v>
      </c>
      <c r="AG38" s="95"/>
      <c r="AH38" s="95"/>
      <c r="AI38" s="95">
        <v>1769.7</v>
      </c>
      <c r="AJ38" s="95"/>
      <c r="AK38" s="96"/>
      <c r="AL38" s="95"/>
      <c r="AM38" s="96">
        <v>4</v>
      </c>
      <c r="AN38" s="99">
        <v>9825.1532000000007</v>
      </c>
      <c r="AO38" s="99">
        <f>ROUND(AN38/$K38, 0)</f>
        <v>5614</v>
      </c>
      <c r="AP38" s="99">
        <f>AN38-AO38</f>
        <v>4211.1532000000007</v>
      </c>
      <c r="AQ38" s="96"/>
      <c r="AR38" s="99"/>
      <c r="AS38" s="99"/>
      <c r="AT38" s="99"/>
      <c r="AU38" s="99"/>
      <c r="AV38" s="99"/>
      <c r="AW38" s="99"/>
      <c r="AX38" s="99"/>
      <c r="AY38" s="99"/>
      <c r="AZ38" s="99"/>
      <c r="BA38" s="99">
        <f>L38*0.1*(SUM(P38:R38)/16+SUM(O38:O38)/24)</f>
        <v>3275.0510625000006</v>
      </c>
      <c r="BB38" s="99">
        <f>ROUND(BA38/$K38, 0)</f>
        <v>1871</v>
      </c>
      <c r="BC38" s="99">
        <f>BA38-BB38</f>
        <v>1404.0510625000006</v>
      </c>
      <c r="BD38" s="99"/>
      <c r="BE38" s="99"/>
      <c r="BF38" s="99"/>
      <c r="BG38" s="117">
        <f t="array" ref="BG38">SUM(ROUND(AF38:AJ38,0),ROUND(AL38:AL38,0),ROUND(AN38:AN38,0),ROUND(AR38:BA38,0),ROUND(BD38,0))</f>
        <v>47621</v>
      </c>
    </row>
    <row r="39" spans="1:59" s="45" customFormat="1" ht="11.25" x14ac:dyDescent="0.2">
      <c r="A39" s="104">
        <v>16</v>
      </c>
      <c r="B39" s="105" t="s">
        <v>143</v>
      </c>
      <c r="C39" s="106" t="s">
        <v>144</v>
      </c>
      <c r="D39" s="107" t="s">
        <v>79</v>
      </c>
      <c r="E39" s="107" t="s">
        <v>93</v>
      </c>
      <c r="F39" s="106" t="s">
        <v>145</v>
      </c>
      <c r="G39" s="107" t="s">
        <v>86</v>
      </c>
      <c r="H39" s="108" t="s">
        <v>94</v>
      </c>
      <c r="I39" s="109">
        <v>4.1399999999999997</v>
      </c>
      <c r="J39" s="110">
        <f t="shared" si="0"/>
        <v>73265.579999999987</v>
      </c>
      <c r="K39" s="111">
        <v>1.75</v>
      </c>
      <c r="L39" s="110">
        <f t="shared" si="1"/>
        <v>128214.76499999998</v>
      </c>
      <c r="M39" s="112"/>
      <c r="N39" s="110">
        <v>17697</v>
      </c>
      <c r="O39" s="111"/>
      <c r="P39" s="111"/>
      <c r="Q39" s="111">
        <v>18</v>
      </c>
      <c r="R39" s="111">
        <v>3</v>
      </c>
      <c r="S39" s="113" t="str">
        <f>IF(O39&gt;0,$L39/24*O39,"")</f>
        <v/>
      </c>
      <c r="T39" s="113" t="str">
        <f>IF(P39&gt;0,$L39/16*P39,"")</f>
        <v/>
      </c>
      <c r="U39" s="113">
        <f>IF(Q39&gt;0,$L39/16*Q39,"")</f>
        <v>144241.61062499997</v>
      </c>
      <c r="V39" s="113">
        <f>IF(R39&gt;0,$L39/16*R39,"")</f>
        <v>24040.268437499995</v>
      </c>
      <c r="W39" s="113">
        <f>IF(SUM(S39:V39)&gt;0,SUM(S39:V39),"")</f>
        <v>168281.87906249997</v>
      </c>
      <c r="X39" s="113">
        <f>IF(SUM(S39:V39)&gt;0,SUM(S39:V39)/K39,"")</f>
        <v>96161.073749999981</v>
      </c>
      <c r="Y39" s="113">
        <f t="shared" si="2"/>
        <v>72120.805312499986</v>
      </c>
      <c r="Z39" s="111"/>
      <c r="AA39" s="110"/>
      <c r="AB39" s="111">
        <v>15</v>
      </c>
      <c r="AC39" s="110">
        <f>N39*0.4/16*AB39</f>
        <v>6636.375</v>
      </c>
      <c r="AD39" s="111">
        <v>3</v>
      </c>
      <c r="AE39" s="110">
        <f>N39*0.4/16*AD39</f>
        <v>1327.2750000000001</v>
      </c>
      <c r="AF39" s="113">
        <f>SUM(S39:V39,AA39,AC39,AE39)</f>
        <v>176245.52906249996</v>
      </c>
      <c r="AG39" s="110">
        <f>N39*0.6</f>
        <v>10618.199999999999</v>
      </c>
      <c r="AH39" s="110"/>
      <c r="AI39" s="110"/>
      <c r="AJ39" s="110"/>
      <c r="AK39" s="111"/>
      <c r="AL39" s="110"/>
      <c r="AM39" s="111">
        <v>21</v>
      </c>
      <c r="AN39" s="114">
        <v>50484.563699999999</v>
      </c>
      <c r="AO39" s="114">
        <f>ROUND(AN39/$K39, 0)</f>
        <v>28848</v>
      </c>
      <c r="AP39" s="114">
        <f>AN39-AO39</f>
        <v>21636.563699999999</v>
      </c>
      <c r="AQ39" s="111"/>
      <c r="AR39" s="114"/>
      <c r="AS39" s="114"/>
      <c r="AT39" s="114"/>
      <c r="AU39" s="114"/>
      <c r="AV39" s="114"/>
      <c r="AW39" s="114"/>
      <c r="AX39" s="114"/>
      <c r="AY39" s="114"/>
      <c r="AZ39" s="114"/>
      <c r="BA39" s="114">
        <f>L39*0.1*(SUM(P39:R39)/16+SUM(O39:O39)/24)</f>
        <v>16828.187906249997</v>
      </c>
      <c r="BB39" s="114">
        <f>ROUND(BA39/$K39, 0)</f>
        <v>9616</v>
      </c>
      <c r="BC39" s="114">
        <f>BA39-BB39</f>
        <v>7212.1879062499975</v>
      </c>
      <c r="BD39" s="114"/>
      <c r="BE39" s="114"/>
      <c r="BF39" s="114"/>
      <c r="BG39" s="115">
        <f t="array" ref="BG39">SUM(ROUND(AF39:AJ39,0),ROUND(AL39:AL39,0),ROUND(AN39:AN39,0),ROUND(AR39:BA39,0),ROUND(BD39,0))</f>
        <v>254177</v>
      </c>
    </row>
    <row r="40" spans="1:59" s="45" customFormat="1" ht="12" thickBot="1" x14ac:dyDescent="0.25">
      <c r="A40" s="103"/>
      <c r="B40" s="100"/>
      <c r="C40" s="91" t="s">
        <v>142</v>
      </c>
      <c r="D40" s="92" t="s">
        <v>79</v>
      </c>
      <c r="E40" s="92" t="s">
        <v>93</v>
      </c>
      <c r="F40" s="91" t="s">
        <v>146</v>
      </c>
      <c r="G40" s="92" t="s">
        <v>86</v>
      </c>
      <c r="H40" s="93" t="s">
        <v>94</v>
      </c>
      <c r="I40" s="94">
        <v>4.1900000000000004</v>
      </c>
      <c r="J40" s="95">
        <f t="shared" si="0"/>
        <v>74150.430000000008</v>
      </c>
      <c r="K40" s="96">
        <v>1.75</v>
      </c>
      <c r="L40" s="95">
        <f t="shared" si="1"/>
        <v>129763.25250000002</v>
      </c>
      <c r="M40" s="97"/>
      <c r="N40" s="95">
        <v>17697</v>
      </c>
      <c r="O40" s="96"/>
      <c r="P40" s="96"/>
      <c r="Q40" s="96">
        <v>1</v>
      </c>
      <c r="R40" s="96"/>
      <c r="S40" s="98" t="str">
        <f>IF(O40&gt;0,$L40/24*O40,"")</f>
        <v/>
      </c>
      <c r="T40" s="98" t="str">
        <f>IF(P40&gt;0,$L40/16*P40,"")</f>
        <v/>
      </c>
      <c r="U40" s="98">
        <f>IF(Q40&gt;0,$L40/16*Q40,"")</f>
        <v>8110.2032812500011</v>
      </c>
      <c r="V40" s="98" t="str">
        <f>IF(R40&gt;0,$L40/16*R40,"")</f>
        <v/>
      </c>
      <c r="W40" s="98">
        <f>IF(SUM(S40:V40)&gt;0,SUM(S40:V40),"")</f>
        <v>8110.2032812500011</v>
      </c>
      <c r="X40" s="98">
        <f>IF(SUM(S40:V40)&gt;0,SUM(S40:V40)/K40,"")</f>
        <v>4634.4018750000005</v>
      </c>
      <c r="Y40" s="98">
        <f t="shared" si="2"/>
        <v>3475.8014062500006</v>
      </c>
      <c r="Z40" s="96"/>
      <c r="AA40" s="95"/>
      <c r="AB40" s="96"/>
      <c r="AC40" s="95"/>
      <c r="AD40" s="96"/>
      <c r="AE40" s="95"/>
      <c r="AF40" s="98">
        <f>SUM(S40:V40,AA40,AC40,AE40)</f>
        <v>8110.2032812500011</v>
      </c>
      <c r="AG40" s="95"/>
      <c r="AH40" s="95"/>
      <c r="AI40" s="95">
        <v>442.42500000000001</v>
      </c>
      <c r="AJ40" s="95"/>
      <c r="AK40" s="96"/>
      <c r="AL40" s="95"/>
      <c r="AM40" s="96">
        <v>1</v>
      </c>
      <c r="AN40" s="99">
        <v>2433.0610000000001</v>
      </c>
      <c r="AO40" s="99">
        <f>ROUND(AN40/$K40, 0)</f>
        <v>1390</v>
      </c>
      <c r="AP40" s="99">
        <f>AN40-AO40</f>
        <v>1043.0610000000001</v>
      </c>
      <c r="AQ40" s="96"/>
      <c r="AR40" s="99"/>
      <c r="AS40" s="99"/>
      <c r="AT40" s="99"/>
      <c r="AU40" s="99"/>
      <c r="AV40" s="99"/>
      <c r="AW40" s="99"/>
      <c r="AX40" s="99"/>
      <c r="AY40" s="99"/>
      <c r="AZ40" s="99"/>
      <c r="BA40" s="99">
        <f>L40*0.1*(SUM(P40:R40)/16+SUM(O40:O40)/24)</f>
        <v>811.02032812500011</v>
      </c>
      <c r="BB40" s="99">
        <f>ROUND(BA40/$K40, 0)</f>
        <v>463</v>
      </c>
      <c r="BC40" s="99">
        <f>BA40-BB40</f>
        <v>348.02032812500011</v>
      </c>
      <c r="BD40" s="99"/>
      <c r="BE40" s="99"/>
      <c r="BF40" s="99"/>
      <c r="BG40" s="117">
        <f t="array" ref="BG40">SUM(ROUND(AF40:AJ40,0),ROUND(AL40:AL40,0),ROUND(AN40:AN40,0),ROUND(AR40:BA40,0),ROUND(BD40,0))</f>
        <v>11796</v>
      </c>
    </row>
    <row r="41" spans="1:59" s="45" customFormat="1" ht="12" thickBot="1" x14ac:dyDescent="0.25">
      <c r="A41" s="129">
        <v>17</v>
      </c>
      <c r="B41" s="130" t="s">
        <v>147</v>
      </c>
      <c r="C41" s="130" t="s">
        <v>148</v>
      </c>
      <c r="D41" s="131" t="s">
        <v>79</v>
      </c>
      <c r="E41" s="131">
        <v>2</v>
      </c>
      <c r="F41" s="130" t="s">
        <v>149</v>
      </c>
      <c r="G41" s="131" t="s">
        <v>86</v>
      </c>
      <c r="H41" s="132" t="s">
        <v>87</v>
      </c>
      <c r="I41" s="133">
        <v>4.8600000000000003</v>
      </c>
      <c r="J41" s="134">
        <f t="shared" si="0"/>
        <v>86007.420000000013</v>
      </c>
      <c r="K41" s="135">
        <v>1.75</v>
      </c>
      <c r="L41" s="134">
        <f t="shared" si="1"/>
        <v>150512.98500000002</v>
      </c>
      <c r="M41" s="136"/>
      <c r="N41" s="134">
        <v>17697</v>
      </c>
      <c r="O41" s="135"/>
      <c r="P41" s="135"/>
      <c r="Q41" s="135">
        <v>18</v>
      </c>
      <c r="R41" s="135"/>
      <c r="S41" s="137" t="str">
        <f>IF(O41&gt;0,$L41/24*O41,"")</f>
        <v/>
      </c>
      <c r="T41" s="137" t="str">
        <f>IF(P41&gt;0,$L41/16*P41,"")</f>
        <v/>
      </c>
      <c r="U41" s="137">
        <f>IF(Q41&gt;0,$L41/16*Q41,"")</f>
        <v>169327.10812500003</v>
      </c>
      <c r="V41" s="137" t="str">
        <f>IF(R41&gt;0,$L41/16*R41,"")</f>
        <v/>
      </c>
      <c r="W41" s="137">
        <f>IF(SUM(S41:V41)&gt;0,SUM(S41:V41),"")</f>
        <v>169327.10812500003</v>
      </c>
      <c r="X41" s="137">
        <f>IF(SUM(S41:V41)&gt;0,SUM(S41:V41)/K41,"")</f>
        <v>96758.347500000018</v>
      </c>
      <c r="Y41" s="137">
        <f t="shared" si="2"/>
        <v>72568.76062500001</v>
      </c>
      <c r="Z41" s="135"/>
      <c r="AA41" s="134"/>
      <c r="AB41" s="135"/>
      <c r="AC41" s="134"/>
      <c r="AD41" s="135"/>
      <c r="AE41" s="134"/>
      <c r="AF41" s="137">
        <f>SUM(S41:V41,AA41,AC41,AE41)</f>
        <v>169327.10812500003</v>
      </c>
      <c r="AG41" s="134"/>
      <c r="AH41" s="134"/>
      <c r="AI41" s="134"/>
      <c r="AJ41" s="134"/>
      <c r="AK41" s="135"/>
      <c r="AL41" s="134"/>
      <c r="AM41" s="135">
        <v>18</v>
      </c>
      <c r="AN41" s="138">
        <v>50798.132400000002</v>
      </c>
      <c r="AO41" s="138">
        <f>ROUND(AN41/$K41, 0)</f>
        <v>29028</v>
      </c>
      <c r="AP41" s="138">
        <f>AN41-AO41</f>
        <v>21770.132400000002</v>
      </c>
      <c r="AQ41" s="135">
        <f>IF(COUNT(O41:R41)&gt;0,SUM(O41:R41),"")</f>
        <v>18</v>
      </c>
      <c r="AR41" s="138"/>
      <c r="AS41" s="138"/>
      <c r="AT41" s="138">
        <v>59264.487800000003</v>
      </c>
      <c r="AU41" s="138"/>
      <c r="AV41" s="138"/>
      <c r="AW41" s="138"/>
      <c r="AX41" s="138"/>
      <c r="AY41" s="138"/>
      <c r="AZ41" s="138">
        <f>N41*1</f>
        <v>17697</v>
      </c>
      <c r="BA41" s="138">
        <f>L41*0.1*(SUM(P41:R41)/16+SUM(O41:O41)/24)</f>
        <v>16932.710812500001</v>
      </c>
      <c r="BB41" s="138">
        <f>ROUND(BA41/$K41, 0)</f>
        <v>9676</v>
      </c>
      <c r="BC41" s="138">
        <f>BA41-BB41</f>
        <v>7256.7108125000013</v>
      </c>
      <c r="BD41" s="138"/>
      <c r="BE41" s="138"/>
      <c r="BF41" s="138"/>
      <c r="BG41" s="139">
        <f t="array" ref="BG41">SUM(ROUND(AF41:AJ41,0),ROUND(AL41:AL41,0),ROUND(AN41:AN41,0),ROUND(AR41:BA41,0),ROUND(BD41,0))</f>
        <v>314019</v>
      </c>
    </row>
    <row r="42" spans="1:59" s="45" customFormat="1" ht="11.25" x14ac:dyDescent="0.2">
      <c r="A42" s="104">
        <v>18</v>
      </c>
      <c r="B42" s="105" t="s">
        <v>150</v>
      </c>
      <c r="C42" s="106" t="s">
        <v>151</v>
      </c>
      <c r="D42" s="107" t="s">
        <v>79</v>
      </c>
      <c r="E42" s="107">
        <v>1</v>
      </c>
      <c r="F42" s="106" t="s">
        <v>152</v>
      </c>
      <c r="G42" s="107" t="s">
        <v>86</v>
      </c>
      <c r="H42" s="108" t="s">
        <v>87</v>
      </c>
      <c r="I42" s="109">
        <v>4.95</v>
      </c>
      <c r="J42" s="110">
        <f t="shared" si="0"/>
        <v>87600.150000000009</v>
      </c>
      <c r="K42" s="111">
        <v>1.75</v>
      </c>
      <c r="L42" s="110">
        <f t="shared" si="1"/>
        <v>153300.26250000001</v>
      </c>
      <c r="M42" s="112"/>
      <c r="N42" s="110">
        <v>17697</v>
      </c>
      <c r="O42" s="111"/>
      <c r="P42" s="111"/>
      <c r="Q42" s="111">
        <v>18</v>
      </c>
      <c r="R42" s="111"/>
      <c r="S42" s="113" t="str">
        <f>IF(O42&gt;0,$L42/24*O42,"")</f>
        <v/>
      </c>
      <c r="T42" s="113" t="str">
        <f>IF(P42&gt;0,$L42/16*P42,"")</f>
        <v/>
      </c>
      <c r="U42" s="113">
        <f>IF(Q42&gt;0,$L42/16*Q42,"")</f>
        <v>172462.79531250001</v>
      </c>
      <c r="V42" s="113" t="str">
        <f>IF(R42&gt;0,$L42/16*R42,"")</f>
        <v/>
      </c>
      <c r="W42" s="113">
        <f>IF(SUM(S42:V42)&gt;0,SUM(S42:V42),"")</f>
        <v>172462.79531250001</v>
      </c>
      <c r="X42" s="113">
        <f>IF(SUM(S42:V42)&gt;0,SUM(S42:V42)/K42,"")</f>
        <v>98550.168749999997</v>
      </c>
      <c r="Y42" s="113">
        <f t="shared" si="2"/>
        <v>73912.626562500009</v>
      </c>
      <c r="Z42" s="111"/>
      <c r="AA42" s="110"/>
      <c r="AB42" s="111">
        <v>18</v>
      </c>
      <c r="AC42" s="110">
        <f>N42*0.5/16*AB42</f>
        <v>9954.5625</v>
      </c>
      <c r="AD42" s="111"/>
      <c r="AE42" s="110"/>
      <c r="AF42" s="113">
        <f>SUM(S42:V42,AA42,AC42,AE42)</f>
        <v>182417.35781250001</v>
      </c>
      <c r="AG42" s="110"/>
      <c r="AH42" s="110"/>
      <c r="AI42" s="110"/>
      <c r="AJ42" s="110"/>
      <c r="AK42" s="111"/>
      <c r="AL42" s="110"/>
      <c r="AM42" s="111">
        <v>18</v>
      </c>
      <c r="AN42" s="114">
        <v>51738.838600000003</v>
      </c>
      <c r="AO42" s="114">
        <f>ROUND(AN42/$K42, 0)</f>
        <v>29565</v>
      </c>
      <c r="AP42" s="114">
        <f>AN42-AO42</f>
        <v>22173.838600000003</v>
      </c>
      <c r="AQ42" s="111">
        <f>IF(COUNT(O42:R42)&gt;0,SUM(O42:R42),"")</f>
        <v>18</v>
      </c>
      <c r="AR42" s="114"/>
      <c r="AS42" s="114"/>
      <c r="AT42" s="114">
        <v>60361.9784</v>
      </c>
      <c r="AU42" s="114"/>
      <c r="AV42" s="114"/>
      <c r="AW42" s="114"/>
      <c r="AX42" s="114"/>
      <c r="AY42" s="114"/>
      <c r="AZ42" s="114"/>
      <c r="BA42" s="114">
        <f>L42*0.1*(SUM(P42:R42)/16+SUM(O42:O42)/24)</f>
        <v>17246.279531250002</v>
      </c>
      <c r="BB42" s="114">
        <f>ROUND(BA42/$K42, 0)</f>
        <v>9855</v>
      </c>
      <c r="BC42" s="114">
        <f>BA42-BB42</f>
        <v>7391.279531250002</v>
      </c>
      <c r="BD42" s="114"/>
      <c r="BE42" s="114"/>
      <c r="BF42" s="114"/>
      <c r="BG42" s="115">
        <f t="array" ref="BG42">SUM(ROUND(AF42:AJ42,0),ROUND(AL42:AL42,0),ROUND(AN42:AN42,0),ROUND(AR42:BA42,0),ROUND(BD42,0))</f>
        <v>311764</v>
      </c>
    </row>
    <row r="43" spans="1:59" s="45" customFormat="1" ht="12" thickBot="1" x14ac:dyDescent="0.25">
      <c r="A43" s="103"/>
      <c r="B43" s="100"/>
      <c r="C43" s="91" t="s">
        <v>142</v>
      </c>
      <c r="D43" s="92" t="s">
        <v>79</v>
      </c>
      <c r="E43" s="92">
        <v>1</v>
      </c>
      <c r="F43" s="91" t="s">
        <v>153</v>
      </c>
      <c r="G43" s="92" t="s">
        <v>86</v>
      </c>
      <c r="H43" s="93" t="s">
        <v>87</v>
      </c>
      <c r="I43" s="94">
        <v>4.95</v>
      </c>
      <c r="J43" s="95">
        <f t="shared" si="0"/>
        <v>87600.150000000009</v>
      </c>
      <c r="K43" s="96">
        <v>1.75</v>
      </c>
      <c r="L43" s="95">
        <f t="shared" si="1"/>
        <v>153300.26250000001</v>
      </c>
      <c r="M43" s="97"/>
      <c r="N43" s="95">
        <v>17697</v>
      </c>
      <c r="O43" s="96"/>
      <c r="P43" s="96"/>
      <c r="Q43" s="96">
        <v>2</v>
      </c>
      <c r="R43" s="96"/>
      <c r="S43" s="98" t="str">
        <f>IF(O43&gt;0,$L43/24*O43,"")</f>
        <v/>
      </c>
      <c r="T43" s="98" t="str">
        <f>IF(P43&gt;0,$L43/16*P43,"")</f>
        <v/>
      </c>
      <c r="U43" s="98">
        <f>IF(Q43&gt;0,$L43/16*Q43,"")</f>
        <v>19162.532812500001</v>
      </c>
      <c r="V43" s="98" t="str">
        <f>IF(R43&gt;0,$L43/16*R43,"")</f>
        <v/>
      </c>
      <c r="W43" s="98">
        <f>IF(SUM(S43:V43)&gt;0,SUM(S43:V43),"")</f>
        <v>19162.532812500001</v>
      </c>
      <c r="X43" s="98">
        <f>IF(SUM(S43:V43)&gt;0,SUM(S43:V43)/K43,"")</f>
        <v>10950.018750000001</v>
      </c>
      <c r="Y43" s="98">
        <f t="shared" si="2"/>
        <v>8212.5140625000004</v>
      </c>
      <c r="Z43" s="96"/>
      <c r="AA43" s="95"/>
      <c r="AB43" s="96">
        <v>2</v>
      </c>
      <c r="AC43" s="95">
        <f>N43*0.4/16*AB43</f>
        <v>884.85</v>
      </c>
      <c r="AD43" s="96"/>
      <c r="AE43" s="95"/>
      <c r="AF43" s="98">
        <f>SUM(S43:V43,AA43,AC43,AE43)</f>
        <v>20047.3828125</v>
      </c>
      <c r="AG43" s="95"/>
      <c r="AH43" s="95"/>
      <c r="AI43" s="95">
        <v>884.85</v>
      </c>
      <c r="AJ43" s="95"/>
      <c r="AK43" s="96"/>
      <c r="AL43" s="95"/>
      <c r="AM43" s="96">
        <v>2</v>
      </c>
      <c r="AN43" s="99">
        <v>5748.7597999999998</v>
      </c>
      <c r="AO43" s="99">
        <f>ROUND(AN43/$K43, 0)</f>
        <v>3285</v>
      </c>
      <c r="AP43" s="99">
        <f>AN43-AO43</f>
        <v>2463.7597999999998</v>
      </c>
      <c r="AQ43" s="96">
        <f>IF(COUNT(O43:R43)&gt;0,SUM(O43:R43),"")</f>
        <v>2</v>
      </c>
      <c r="AR43" s="99"/>
      <c r="AS43" s="99"/>
      <c r="AT43" s="99">
        <v>6706.8864999999996</v>
      </c>
      <c r="AU43" s="99"/>
      <c r="AV43" s="99"/>
      <c r="AW43" s="99"/>
      <c r="AX43" s="99"/>
      <c r="AY43" s="99"/>
      <c r="AZ43" s="99"/>
      <c r="BA43" s="99">
        <f>L43*0.1*(SUM(P43:R43)/16+SUM(O43:O43)/24)</f>
        <v>1916.2532812500003</v>
      </c>
      <c r="BB43" s="99">
        <f>ROUND(BA43/$K43, 0)</f>
        <v>1095</v>
      </c>
      <c r="BC43" s="99">
        <f>BA43-BB43</f>
        <v>821.25328125000033</v>
      </c>
      <c r="BD43" s="99"/>
      <c r="BE43" s="99"/>
      <c r="BF43" s="99"/>
      <c r="BG43" s="117">
        <f t="array" ref="BG43">SUM(ROUND(AF43:AJ43,0),ROUND(AL43:AL43,0),ROUND(AN43:AN43,0),ROUND(AR43:BA43,0),ROUND(BD43,0))</f>
        <v>35304</v>
      </c>
    </row>
    <row r="44" spans="1:59" s="45" customFormat="1" ht="12" thickBot="1" x14ac:dyDescent="0.25">
      <c r="A44" s="129">
        <v>19</v>
      </c>
      <c r="B44" s="130" t="s">
        <v>154</v>
      </c>
      <c r="C44" s="130" t="s">
        <v>125</v>
      </c>
      <c r="D44" s="131" t="s">
        <v>79</v>
      </c>
      <c r="E44" s="131" t="s">
        <v>93</v>
      </c>
      <c r="F44" s="130" t="s">
        <v>155</v>
      </c>
      <c r="G44" s="131" t="s">
        <v>86</v>
      </c>
      <c r="H44" s="132" t="s">
        <v>94</v>
      </c>
      <c r="I44" s="133">
        <v>4.49</v>
      </c>
      <c r="J44" s="134">
        <f t="shared" si="0"/>
        <v>79459.53</v>
      </c>
      <c r="K44" s="135">
        <v>1.75</v>
      </c>
      <c r="L44" s="134">
        <f t="shared" si="1"/>
        <v>139054.17749999999</v>
      </c>
      <c r="M44" s="136"/>
      <c r="N44" s="134">
        <v>17697</v>
      </c>
      <c r="O44" s="135"/>
      <c r="P44" s="135"/>
      <c r="Q44" s="135">
        <v>20</v>
      </c>
      <c r="R44" s="135"/>
      <c r="S44" s="137" t="str">
        <f>IF(O44&gt;0,$L44/24*O44,"")</f>
        <v/>
      </c>
      <c r="T44" s="137" t="str">
        <f>IF(P44&gt;0,$L44/16*P44,"")</f>
        <v/>
      </c>
      <c r="U44" s="137">
        <f>IF(Q44&gt;0,$L44/16*Q44,"")</f>
        <v>173817.72187499999</v>
      </c>
      <c r="V44" s="137" t="str">
        <f>IF(R44&gt;0,$L44/16*R44,"")</f>
        <v/>
      </c>
      <c r="W44" s="137">
        <f>IF(SUM(S44:V44)&gt;0,SUM(S44:V44),"")</f>
        <v>173817.72187499999</v>
      </c>
      <c r="X44" s="137">
        <f>IF(SUM(S44:V44)&gt;0,SUM(S44:V44)/K44,"")</f>
        <v>99324.412499999991</v>
      </c>
      <c r="Y44" s="137">
        <f t="shared" si="2"/>
        <v>74493.309374999997</v>
      </c>
      <c r="Z44" s="135"/>
      <c r="AA44" s="134"/>
      <c r="AB44" s="135">
        <v>20</v>
      </c>
      <c r="AC44" s="134">
        <f>N44*0.4/16*AB44</f>
        <v>8848.5</v>
      </c>
      <c r="AD44" s="135"/>
      <c r="AE44" s="134"/>
      <c r="AF44" s="137">
        <f>SUM(S44:V44,AA44,AC44,AE44)</f>
        <v>182666.22187499999</v>
      </c>
      <c r="AG44" s="134"/>
      <c r="AH44" s="134"/>
      <c r="AI44" s="134"/>
      <c r="AJ44" s="134"/>
      <c r="AK44" s="135"/>
      <c r="AL44" s="134"/>
      <c r="AM44" s="135">
        <v>20</v>
      </c>
      <c r="AN44" s="138">
        <v>52145.316599999998</v>
      </c>
      <c r="AO44" s="138">
        <f>ROUND(AN44/$K44, 0)</f>
        <v>29797</v>
      </c>
      <c r="AP44" s="138">
        <f>AN44-AO44</f>
        <v>22348.316599999998</v>
      </c>
      <c r="AQ44" s="135"/>
      <c r="AR44" s="138"/>
      <c r="AS44" s="138"/>
      <c r="AT44" s="138"/>
      <c r="AU44" s="138"/>
      <c r="AV44" s="138"/>
      <c r="AW44" s="138"/>
      <c r="AX44" s="138"/>
      <c r="AY44" s="138"/>
      <c r="AZ44" s="138"/>
      <c r="BA44" s="138">
        <f>L44*0.1*(SUM(P44:R44)/16+SUM(O44:O44)/24)</f>
        <v>17381.772187499999</v>
      </c>
      <c r="BB44" s="138">
        <f>ROUND(BA44/$K44, 0)</f>
        <v>9932</v>
      </c>
      <c r="BC44" s="138">
        <f>BA44-BB44</f>
        <v>7449.7721874999988</v>
      </c>
      <c r="BD44" s="138"/>
      <c r="BE44" s="138"/>
      <c r="BF44" s="138"/>
      <c r="BG44" s="139">
        <f t="array" ref="BG44">SUM(ROUND(AF44:AJ44,0),ROUND(AL44:AL44,0),ROUND(AN44:AN44,0),ROUND(AR44:BA44,0),ROUND(BD44,0))</f>
        <v>252193</v>
      </c>
    </row>
    <row r="45" spans="1:59" s="45" customFormat="1" ht="12" thickBot="1" x14ac:dyDescent="0.25">
      <c r="A45" s="129">
        <v>20</v>
      </c>
      <c r="B45" s="130" t="s">
        <v>156</v>
      </c>
      <c r="C45" s="130" t="s">
        <v>127</v>
      </c>
      <c r="D45" s="131" t="s">
        <v>79</v>
      </c>
      <c r="E45" s="131" t="s">
        <v>93</v>
      </c>
      <c r="F45" s="130" t="s">
        <v>157</v>
      </c>
      <c r="G45" s="131" t="s">
        <v>86</v>
      </c>
      <c r="H45" s="132" t="s">
        <v>94</v>
      </c>
      <c r="I45" s="133">
        <v>4.2300000000000004</v>
      </c>
      <c r="J45" s="134">
        <f t="shared" si="0"/>
        <v>74858.310000000012</v>
      </c>
      <c r="K45" s="135">
        <v>1.75</v>
      </c>
      <c r="L45" s="134">
        <f t="shared" si="1"/>
        <v>131002.04250000003</v>
      </c>
      <c r="M45" s="136"/>
      <c r="N45" s="134">
        <v>17697</v>
      </c>
      <c r="O45" s="135"/>
      <c r="P45" s="135">
        <v>4</v>
      </c>
      <c r="Q45" s="135">
        <v>12</v>
      </c>
      <c r="R45" s="135"/>
      <c r="S45" s="137" t="str">
        <f>IF(O45&gt;0,$L45/24*O45,"")</f>
        <v/>
      </c>
      <c r="T45" s="137">
        <f>IF(P45&gt;0,$L45/16*P45,"")</f>
        <v>32750.510625000006</v>
      </c>
      <c r="U45" s="137">
        <f>IF(Q45&gt;0,$L45/16*Q45,"")</f>
        <v>98251.531875000015</v>
      </c>
      <c r="V45" s="137" t="str">
        <f>IF(R45&gt;0,$L45/16*R45,"")</f>
        <v/>
      </c>
      <c r="W45" s="137">
        <f>IF(SUM(S45:V45)&gt;0,SUM(S45:V45),"")</f>
        <v>131002.04250000003</v>
      </c>
      <c r="X45" s="137">
        <f>IF(SUM(S45:V45)&gt;0,SUM(S45:V45)/K45,"")</f>
        <v>74858.310000000012</v>
      </c>
      <c r="Y45" s="137">
        <f t="shared" si="2"/>
        <v>56143.732500000013</v>
      </c>
      <c r="Z45" s="135">
        <v>2</v>
      </c>
      <c r="AA45" s="134">
        <f>N45*0.4/16*Z45</f>
        <v>884.85</v>
      </c>
      <c r="AB45" s="135">
        <v>6</v>
      </c>
      <c r="AC45" s="134">
        <f>N45*0.4/16*AB45</f>
        <v>2654.55</v>
      </c>
      <c r="AD45" s="135"/>
      <c r="AE45" s="134"/>
      <c r="AF45" s="137">
        <f>SUM(S45:V45,AA45,AC45,AE45)</f>
        <v>134541.4425</v>
      </c>
      <c r="AG45" s="134">
        <f>N45*0.6</f>
        <v>10618.199999999999</v>
      </c>
      <c r="AH45" s="134"/>
      <c r="AI45" s="134"/>
      <c r="AJ45" s="134"/>
      <c r="AK45" s="135"/>
      <c r="AL45" s="134"/>
      <c r="AM45" s="135">
        <v>16</v>
      </c>
      <c r="AN45" s="138">
        <v>39300.612800000003</v>
      </c>
      <c r="AO45" s="138">
        <f>ROUND(AN45/$K45, 0)</f>
        <v>22457</v>
      </c>
      <c r="AP45" s="138">
        <f>AN45-AO45</f>
        <v>16843.612800000003</v>
      </c>
      <c r="AQ45" s="135"/>
      <c r="AR45" s="138"/>
      <c r="AS45" s="138"/>
      <c r="AT45" s="138"/>
      <c r="AU45" s="138"/>
      <c r="AV45" s="138"/>
      <c r="AW45" s="138"/>
      <c r="AX45" s="138"/>
      <c r="AY45" s="138"/>
      <c r="AZ45" s="138"/>
      <c r="BA45" s="138">
        <f>L45*0.1*(SUM(P45:R45)/16+SUM(O45:O45)/24)</f>
        <v>13100.204250000003</v>
      </c>
      <c r="BB45" s="138">
        <f>ROUND(BA45/$K45, 0)</f>
        <v>7486</v>
      </c>
      <c r="BC45" s="138">
        <f>BA45-BB45</f>
        <v>5614.2042500000025</v>
      </c>
      <c r="BD45" s="138"/>
      <c r="BE45" s="138"/>
      <c r="BF45" s="138"/>
      <c r="BG45" s="139">
        <f t="array" ref="BG45">SUM(ROUND(AF45:AJ45,0),ROUND(AL45:AL45,0),ROUND(AN45:AN45,0),ROUND(AR45:BA45,0),ROUND(BD45,0))</f>
        <v>197560</v>
      </c>
    </row>
    <row r="46" spans="1:59" s="45" customFormat="1" ht="11.25" x14ac:dyDescent="0.2">
      <c r="A46" s="104">
        <v>21</v>
      </c>
      <c r="B46" s="105" t="s">
        <v>158</v>
      </c>
      <c r="C46" s="106" t="s">
        <v>125</v>
      </c>
      <c r="D46" s="107" t="s">
        <v>79</v>
      </c>
      <c r="E46" s="107" t="s">
        <v>93</v>
      </c>
      <c r="F46" s="106" t="s">
        <v>159</v>
      </c>
      <c r="G46" s="107" t="s">
        <v>86</v>
      </c>
      <c r="H46" s="108" t="s">
        <v>94</v>
      </c>
      <c r="I46" s="109">
        <v>4.1900000000000004</v>
      </c>
      <c r="J46" s="110">
        <f t="shared" si="0"/>
        <v>74150.430000000008</v>
      </c>
      <c r="K46" s="111">
        <v>1.75</v>
      </c>
      <c r="L46" s="110">
        <f t="shared" si="1"/>
        <v>129763.25250000002</v>
      </c>
      <c r="M46" s="112"/>
      <c r="N46" s="110">
        <v>17697</v>
      </c>
      <c r="O46" s="111"/>
      <c r="P46" s="111"/>
      <c r="Q46" s="111">
        <v>15</v>
      </c>
      <c r="R46" s="111"/>
      <c r="S46" s="113" t="str">
        <f>IF(O46&gt;0,$L46/24*O46,"")</f>
        <v/>
      </c>
      <c r="T46" s="113" t="str">
        <f>IF(P46&gt;0,$L46/16*P46,"")</f>
        <v/>
      </c>
      <c r="U46" s="113">
        <f>IF(Q46&gt;0,$L46/16*Q46,"")</f>
        <v>121653.04921875002</v>
      </c>
      <c r="V46" s="113" t="str">
        <f>IF(R46&gt;0,$L46/16*R46,"")</f>
        <v/>
      </c>
      <c r="W46" s="113">
        <f>IF(SUM(S46:V46)&gt;0,SUM(S46:V46),"")</f>
        <v>121653.04921875002</v>
      </c>
      <c r="X46" s="113">
        <f>IF(SUM(S46:V46)&gt;0,SUM(S46:V46)/K46,"")</f>
        <v>69516.028125000012</v>
      </c>
      <c r="Y46" s="113">
        <f t="shared" si="2"/>
        <v>52137.021093750009</v>
      </c>
      <c r="Z46" s="111"/>
      <c r="AA46" s="110"/>
      <c r="AB46" s="111">
        <v>15</v>
      </c>
      <c r="AC46" s="110">
        <f>N46*0.4/16*AB46</f>
        <v>6636.375</v>
      </c>
      <c r="AD46" s="111"/>
      <c r="AE46" s="110"/>
      <c r="AF46" s="113">
        <f>SUM(S46:V46,AA46,AC46,AE46)</f>
        <v>128289.42421875002</v>
      </c>
      <c r="AG46" s="110"/>
      <c r="AH46" s="110"/>
      <c r="AI46" s="110"/>
      <c r="AJ46" s="110"/>
      <c r="AK46" s="111"/>
      <c r="AL46" s="110"/>
      <c r="AM46" s="111">
        <v>15</v>
      </c>
      <c r="AN46" s="114">
        <v>36495.914799999999</v>
      </c>
      <c r="AO46" s="114">
        <f>ROUND(AN46/$K46, 0)</f>
        <v>20855</v>
      </c>
      <c r="AP46" s="114">
        <f>AN46-AO46</f>
        <v>15640.914799999999</v>
      </c>
      <c r="AQ46" s="111"/>
      <c r="AR46" s="114"/>
      <c r="AS46" s="114"/>
      <c r="AT46" s="114"/>
      <c r="AU46" s="114"/>
      <c r="AV46" s="114"/>
      <c r="AW46" s="114"/>
      <c r="AX46" s="114"/>
      <c r="AY46" s="114"/>
      <c r="AZ46" s="114"/>
      <c r="BA46" s="114">
        <f>L46*0.1*(SUM(P46:R46)/16+SUM(O46:O46)/24)</f>
        <v>12165.304921875002</v>
      </c>
      <c r="BB46" s="114">
        <f>ROUND(BA46/$K46, 0)</f>
        <v>6952</v>
      </c>
      <c r="BC46" s="114">
        <f>BA46-BB46</f>
        <v>5213.304921875002</v>
      </c>
      <c r="BD46" s="114"/>
      <c r="BE46" s="114"/>
      <c r="BF46" s="114"/>
      <c r="BG46" s="115">
        <f t="array" ref="BG46">SUM(ROUND(AF46:AJ46,0),ROUND(AL46:AL46,0),ROUND(AN46:AN46,0),ROUND(AR46:BA46,0),ROUND(BD46,0))</f>
        <v>176950</v>
      </c>
    </row>
    <row r="47" spans="1:59" s="45" customFormat="1" ht="12" thickBot="1" x14ac:dyDescent="0.25">
      <c r="A47" s="103"/>
      <c r="B47" s="100"/>
      <c r="C47" s="91" t="s">
        <v>142</v>
      </c>
      <c r="D47" s="92" t="s">
        <v>79</v>
      </c>
      <c r="E47" s="92" t="s">
        <v>93</v>
      </c>
      <c r="F47" s="91" t="s">
        <v>159</v>
      </c>
      <c r="G47" s="92" t="s">
        <v>86</v>
      </c>
      <c r="H47" s="93" t="s">
        <v>94</v>
      </c>
      <c r="I47" s="94">
        <v>4.1900000000000004</v>
      </c>
      <c r="J47" s="95">
        <f t="shared" si="0"/>
        <v>74150.430000000008</v>
      </c>
      <c r="K47" s="96">
        <v>1.75</v>
      </c>
      <c r="L47" s="95">
        <f t="shared" si="1"/>
        <v>129763.25250000002</v>
      </c>
      <c r="M47" s="97"/>
      <c r="N47" s="95">
        <v>17697</v>
      </c>
      <c r="O47" s="96"/>
      <c r="P47" s="96"/>
      <c r="Q47" s="96">
        <v>3</v>
      </c>
      <c r="R47" s="96"/>
      <c r="S47" s="98" t="str">
        <f>IF(O47&gt;0,$L47/24*O47,"")</f>
        <v/>
      </c>
      <c r="T47" s="98" t="str">
        <f>IF(P47&gt;0,$L47/16*P47,"")</f>
        <v/>
      </c>
      <c r="U47" s="98">
        <f>IF(Q47&gt;0,$L47/16*Q47,"")</f>
        <v>24330.609843750004</v>
      </c>
      <c r="V47" s="98" t="str">
        <f>IF(R47&gt;0,$L47/16*R47,"")</f>
        <v/>
      </c>
      <c r="W47" s="98">
        <f>IF(SUM(S47:V47)&gt;0,SUM(S47:V47),"")</f>
        <v>24330.609843750004</v>
      </c>
      <c r="X47" s="98">
        <f>IF(SUM(S47:V47)&gt;0,SUM(S47:V47)/K47,"")</f>
        <v>13903.205625000002</v>
      </c>
      <c r="Y47" s="98">
        <f t="shared" si="2"/>
        <v>10427.404218750002</v>
      </c>
      <c r="Z47" s="96"/>
      <c r="AA47" s="95"/>
      <c r="AB47" s="96">
        <v>3</v>
      </c>
      <c r="AC47" s="95">
        <f>N47*0.4/16*AB47</f>
        <v>1327.2750000000001</v>
      </c>
      <c r="AD47" s="96"/>
      <c r="AE47" s="95"/>
      <c r="AF47" s="98">
        <f>SUM(S47:V47,AA47,AC47,AE47)</f>
        <v>25657.884843750006</v>
      </c>
      <c r="AG47" s="95"/>
      <c r="AH47" s="95"/>
      <c r="AI47" s="95">
        <v>1327.2750000000001</v>
      </c>
      <c r="AJ47" s="95"/>
      <c r="AK47" s="96"/>
      <c r="AL47" s="95"/>
      <c r="AM47" s="96">
        <v>3</v>
      </c>
      <c r="AN47" s="99">
        <v>7299.183</v>
      </c>
      <c r="AO47" s="99">
        <f>ROUND(AN47/$K47, 0)</f>
        <v>4171</v>
      </c>
      <c r="AP47" s="99">
        <f>AN47-AO47</f>
        <v>3128.183</v>
      </c>
      <c r="AQ47" s="96"/>
      <c r="AR47" s="99"/>
      <c r="AS47" s="99"/>
      <c r="AT47" s="99"/>
      <c r="AU47" s="99"/>
      <c r="AV47" s="99"/>
      <c r="AW47" s="99"/>
      <c r="AX47" s="99"/>
      <c r="AY47" s="99"/>
      <c r="AZ47" s="99"/>
      <c r="BA47" s="99">
        <f>L47*0.1*(SUM(P47:R47)/16+SUM(O47:O47)/24)</f>
        <v>2433.0609843750003</v>
      </c>
      <c r="BB47" s="99">
        <f>ROUND(BA47/$K47, 0)</f>
        <v>1390</v>
      </c>
      <c r="BC47" s="99">
        <f>BA47-BB47</f>
        <v>1043.0609843750003</v>
      </c>
      <c r="BD47" s="99"/>
      <c r="BE47" s="99"/>
      <c r="BF47" s="99"/>
      <c r="BG47" s="117">
        <f t="array" ref="BG47">SUM(ROUND(AF47:AJ47,0),ROUND(AL47:AL47,0),ROUND(AN47:AN47,0),ROUND(AR47:BA47,0),ROUND(BD47,0))</f>
        <v>36717</v>
      </c>
    </row>
    <row r="48" spans="1:59" s="45" customFormat="1" ht="12" thickBot="1" x14ac:dyDescent="0.25">
      <c r="A48" s="129">
        <v>22</v>
      </c>
      <c r="B48" s="130" t="s">
        <v>160</v>
      </c>
      <c r="C48" s="130" t="s">
        <v>161</v>
      </c>
      <c r="D48" s="131" t="s">
        <v>79</v>
      </c>
      <c r="E48" s="131" t="s">
        <v>84</v>
      </c>
      <c r="F48" s="130" t="s">
        <v>162</v>
      </c>
      <c r="G48" s="131" t="s">
        <v>86</v>
      </c>
      <c r="H48" s="132" t="s">
        <v>113</v>
      </c>
      <c r="I48" s="133">
        <v>5.41</v>
      </c>
      <c r="J48" s="134">
        <f t="shared" si="0"/>
        <v>95740.77</v>
      </c>
      <c r="K48" s="135">
        <v>1.75</v>
      </c>
      <c r="L48" s="134">
        <f t="shared" si="1"/>
        <v>167546.3475</v>
      </c>
      <c r="M48" s="136"/>
      <c r="N48" s="134">
        <v>17697</v>
      </c>
      <c r="O48" s="135"/>
      <c r="P48" s="135">
        <v>21</v>
      </c>
      <c r="Q48" s="135"/>
      <c r="R48" s="135"/>
      <c r="S48" s="137" t="str">
        <f>IF(O48&gt;0,$L48/24*O48,"")</f>
        <v/>
      </c>
      <c r="T48" s="137">
        <f>IF(P48&gt;0,$L48/16*P48,"")</f>
        <v>219904.58109374999</v>
      </c>
      <c r="U48" s="137" t="str">
        <f>IF(Q48&gt;0,$L48/16*Q48,"")</f>
        <v/>
      </c>
      <c r="V48" s="137" t="str">
        <f>IF(R48&gt;0,$L48/16*R48,"")</f>
        <v/>
      </c>
      <c r="W48" s="137">
        <f>IF(SUM(S48:V48)&gt;0,SUM(S48:V48),"")</f>
        <v>219904.58109374999</v>
      </c>
      <c r="X48" s="137">
        <f>IF(SUM(S48:V48)&gt;0,SUM(S48:V48)/K48,"")</f>
        <v>125659.760625</v>
      </c>
      <c r="Y48" s="137">
        <f t="shared" si="2"/>
        <v>94244.820468749997</v>
      </c>
      <c r="Z48" s="135"/>
      <c r="AA48" s="134">
        <f>N48*0.4</f>
        <v>7078.8</v>
      </c>
      <c r="AB48" s="135"/>
      <c r="AC48" s="134"/>
      <c r="AD48" s="135"/>
      <c r="AE48" s="134"/>
      <c r="AF48" s="137">
        <f>SUM(S48:V48,AA48,AC48,AE48)</f>
        <v>226983.38109374998</v>
      </c>
      <c r="AG48" s="134">
        <f>N48*0.5</f>
        <v>8848.5</v>
      </c>
      <c r="AH48" s="134"/>
      <c r="AI48" s="134"/>
      <c r="AJ48" s="134"/>
      <c r="AK48" s="135"/>
      <c r="AL48" s="134"/>
      <c r="AM48" s="135">
        <v>21</v>
      </c>
      <c r="AN48" s="138">
        <v>65971.374299999996</v>
      </c>
      <c r="AO48" s="138">
        <f>ROUND(AN48/$K48, 0)</f>
        <v>37698</v>
      </c>
      <c r="AP48" s="138">
        <f>AN48-AO48</f>
        <v>28273.374299999996</v>
      </c>
      <c r="AQ48" s="135">
        <f>IF(COUNT(O48:R48)&gt;0,SUM(O48:R48),"")</f>
        <v>21</v>
      </c>
      <c r="AR48" s="138"/>
      <c r="AS48" s="138">
        <v>87961.832399999999</v>
      </c>
      <c r="AT48" s="138"/>
      <c r="AU48" s="138"/>
      <c r="AV48" s="138"/>
      <c r="AW48" s="138"/>
      <c r="AX48" s="138"/>
      <c r="AY48" s="138"/>
      <c r="AZ48" s="138"/>
      <c r="BA48" s="138">
        <f>L48*0.1*(SUM(P48:R48)/16+SUM(O48:O48)/24)</f>
        <v>21990.458109375002</v>
      </c>
      <c r="BB48" s="138">
        <f>ROUND(BA48/$K48, 0)</f>
        <v>12566</v>
      </c>
      <c r="BC48" s="138">
        <f>BA48-BB48</f>
        <v>9424.4581093750021</v>
      </c>
      <c r="BD48" s="138"/>
      <c r="BE48" s="138"/>
      <c r="BF48" s="138"/>
      <c r="BG48" s="139">
        <f t="array" ref="BG48">SUM(ROUND(AF48:AJ48,0),ROUND(AL48:AL48,0),ROUND(AN48:AN48,0),ROUND(AR48:BA48,0),ROUND(BD48,0))</f>
        <v>411755</v>
      </c>
    </row>
    <row r="49" spans="1:59" s="45" customFormat="1" ht="12" thickBot="1" x14ac:dyDescent="0.25">
      <c r="A49" s="129">
        <v>23</v>
      </c>
      <c r="B49" s="130" t="s">
        <v>163</v>
      </c>
      <c r="C49" s="130" t="s">
        <v>164</v>
      </c>
      <c r="D49" s="131" t="s">
        <v>79</v>
      </c>
      <c r="E49" s="131">
        <v>2</v>
      </c>
      <c r="F49" s="130" t="s">
        <v>165</v>
      </c>
      <c r="G49" s="131" t="s">
        <v>86</v>
      </c>
      <c r="H49" s="132" t="s">
        <v>82</v>
      </c>
      <c r="I49" s="133">
        <v>5.16</v>
      </c>
      <c r="J49" s="134">
        <f t="shared" si="0"/>
        <v>91316.52</v>
      </c>
      <c r="K49" s="135">
        <v>1.75</v>
      </c>
      <c r="L49" s="134">
        <f t="shared" si="1"/>
        <v>159803.91</v>
      </c>
      <c r="M49" s="136"/>
      <c r="N49" s="134">
        <v>17697</v>
      </c>
      <c r="O49" s="135"/>
      <c r="P49" s="135"/>
      <c r="Q49" s="135"/>
      <c r="R49" s="135">
        <v>5</v>
      </c>
      <c r="S49" s="137" t="str">
        <f>IF(O49&gt;0,$L49/24*O49,"")</f>
        <v/>
      </c>
      <c r="T49" s="137" t="str">
        <f>IF(P49&gt;0,$L49/16*P49,"")</f>
        <v/>
      </c>
      <c r="U49" s="137" t="str">
        <f>IF(Q49&gt;0,$L49/16*Q49,"")</f>
        <v/>
      </c>
      <c r="V49" s="137">
        <f>IF(R49&gt;0,$L49/16*R49,"")</f>
        <v>49938.721875000003</v>
      </c>
      <c r="W49" s="137">
        <f>IF(SUM(S49:V49)&gt;0,SUM(S49:V49),"")</f>
        <v>49938.721875000003</v>
      </c>
      <c r="X49" s="137">
        <f>IF(SUM(S49:V49)&gt;0,SUM(S49:V49)/K49,"")</f>
        <v>28536.412500000002</v>
      </c>
      <c r="Y49" s="137">
        <f t="shared" si="2"/>
        <v>21402.309375000001</v>
      </c>
      <c r="Z49" s="135"/>
      <c r="AA49" s="134"/>
      <c r="AB49" s="135"/>
      <c r="AC49" s="134"/>
      <c r="AD49" s="135"/>
      <c r="AE49" s="134"/>
      <c r="AF49" s="137">
        <f>SUM(S49:V49,AA49,AC49,AE49)</f>
        <v>49938.721875000003</v>
      </c>
      <c r="AG49" s="134"/>
      <c r="AH49" s="134"/>
      <c r="AI49" s="134"/>
      <c r="AJ49" s="134"/>
      <c r="AK49" s="135"/>
      <c r="AL49" s="134"/>
      <c r="AM49" s="135">
        <v>5</v>
      </c>
      <c r="AN49" s="138">
        <v>14981.616599999999</v>
      </c>
      <c r="AO49" s="138">
        <f>ROUND(AN49/$K49, 0)</f>
        <v>8561</v>
      </c>
      <c r="AP49" s="138">
        <f>AN49-AO49</f>
        <v>6420.6165999999994</v>
      </c>
      <c r="AQ49" s="135">
        <f>IF(COUNT(O49:R49)&gt;0,SUM(O49:R49),"")</f>
        <v>5</v>
      </c>
      <c r="AR49" s="138"/>
      <c r="AS49" s="138"/>
      <c r="AT49" s="138"/>
      <c r="AU49" s="138">
        <v>14981.616599999999</v>
      </c>
      <c r="AV49" s="138"/>
      <c r="AW49" s="138"/>
      <c r="AX49" s="138"/>
      <c r="AY49" s="138"/>
      <c r="AZ49" s="138"/>
      <c r="BA49" s="138">
        <f>L49*0.1*(SUM(P49:R49)/16+SUM(O49:O49)/24)</f>
        <v>4993.8721875000001</v>
      </c>
      <c r="BB49" s="138">
        <f>ROUND(BA49/$K49, 0)</f>
        <v>2854</v>
      </c>
      <c r="BC49" s="138">
        <f>BA49-BB49</f>
        <v>2139.8721875000001</v>
      </c>
      <c r="BD49" s="138"/>
      <c r="BE49" s="138"/>
      <c r="BF49" s="138"/>
      <c r="BG49" s="139">
        <f t="array" ref="BG49">SUM(ROUND(AF49:AJ49,0),ROUND(AL49:AL49,0),ROUND(AN49:AN49,0),ROUND(AR49:BA49,0),ROUND(BD49,0))</f>
        <v>84897</v>
      </c>
    </row>
    <row r="50" spans="1:59" s="45" customFormat="1" ht="12" thickBot="1" x14ac:dyDescent="0.25">
      <c r="A50" s="129">
        <v>24</v>
      </c>
      <c r="B50" s="130" t="s">
        <v>166</v>
      </c>
      <c r="C50" s="130" t="s">
        <v>148</v>
      </c>
      <c r="D50" s="131" t="s">
        <v>79</v>
      </c>
      <c r="E50" s="131" t="s">
        <v>84</v>
      </c>
      <c r="F50" s="130" t="s">
        <v>167</v>
      </c>
      <c r="G50" s="131" t="s">
        <v>86</v>
      </c>
      <c r="H50" s="132" t="s">
        <v>113</v>
      </c>
      <c r="I50" s="133">
        <v>5.41</v>
      </c>
      <c r="J50" s="134">
        <f t="shared" si="0"/>
        <v>95740.77</v>
      </c>
      <c r="K50" s="135">
        <v>1.75</v>
      </c>
      <c r="L50" s="134">
        <f t="shared" si="1"/>
        <v>167546.3475</v>
      </c>
      <c r="M50" s="136"/>
      <c r="N50" s="134">
        <v>17697</v>
      </c>
      <c r="O50" s="135"/>
      <c r="P50" s="135"/>
      <c r="Q50" s="135">
        <v>12</v>
      </c>
      <c r="R50" s="135">
        <v>9</v>
      </c>
      <c r="S50" s="137" t="str">
        <f>IF(O50&gt;0,$L50/24*O50,"")</f>
        <v/>
      </c>
      <c r="T50" s="137" t="str">
        <f>IF(P50&gt;0,$L50/16*P50,"")</f>
        <v/>
      </c>
      <c r="U50" s="137">
        <f>IF(Q50&gt;0,$L50/16*Q50,"")</f>
        <v>125659.760625</v>
      </c>
      <c r="V50" s="137">
        <f>IF(R50&gt;0,$L50/16*R50,"")</f>
        <v>94244.820468749997</v>
      </c>
      <c r="W50" s="137">
        <f>IF(SUM(S50:V50)&gt;0,SUM(S50:V50),"")</f>
        <v>219904.58109374999</v>
      </c>
      <c r="X50" s="137">
        <f>IF(SUM(S50:V50)&gt;0,SUM(S50:V50)/K50,"")</f>
        <v>125659.760625</v>
      </c>
      <c r="Y50" s="137">
        <f t="shared" si="2"/>
        <v>94244.820468749997</v>
      </c>
      <c r="Z50" s="135"/>
      <c r="AA50" s="134"/>
      <c r="AB50" s="135"/>
      <c r="AC50" s="134"/>
      <c r="AD50" s="135"/>
      <c r="AE50" s="134"/>
      <c r="AF50" s="137">
        <f>SUM(S50:V50,AA50,AC50,AE50)</f>
        <v>219904.58109374999</v>
      </c>
      <c r="AG50" s="134"/>
      <c r="AH50" s="134"/>
      <c r="AI50" s="134"/>
      <c r="AJ50" s="134"/>
      <c r="AK50" s="135"/>
      <c r="AL50" s="134"/>
      <c r="AM50" s="135">
        <v>21</v>
      </c>
      <c r="AN50" s="138">
        <v>65971.374299999996</v>
      </c>
      <c r="AO50" s="138">
        <f>ROUND(AN50/$K50, 0)</f>
        <v>37698</v>
      </c>
      <c r="AP50" s="138">
        <f>AN50-AO50</f>
        <v>28273.374299999996</v>
      </c>
      <c r="AQ50" s="135">
        <f>IF(COUNT(O50:R50)&gt;0,SUM(O50:R50),"")</f>
        <v>21</v>
      </c>
      <c r="AR50" s="138"/>
      <c r="AS50" s="138">
        <v>87961.832399999999</v>
      </c>
      <c r="AT50" s="138"/>
      <c r="AU50" s="138"/>
      <c r="AV50" s="138"/>
      <c r="AW50" s="138"/>
      <c r="AX50" s="138"/>
      <c r="AY50" s="138"/>
      <c r="AZ50" s="138">
        <f>N50*1</f>
        <v>17697</v>
      </c>
      <c r="BA50" s="138">
        <f>L50*0.1*(SUM(P50:R50)/16+SUM(O50:O50)/24)</f>
        <v>21990.458109375002</v>
      </c>
      <c r="BB50" s="138">
        <f>ROUND(BA50/$K50, 0)</f>
        <v>12566</v>
      </c>
      <c r="BC50" s="138">
        <f>BA50-BB50</f>
        <v>9424.4581093750021</v>
      </c>
      <c r="BD50" s="138"/>
      <c r="BE50" s="138"/>
      <c r="BF50" s="138"/>
      <c r="BG50" s="139">
        <f t="array" ref="BG50">SUM(ROUND(AF50:AJ50,0),ROUND(AL50:AL50,0),ROUND(AN50:AN50,0),ROUND(AR50:BA50,0),ROUND(BD50,0))</f>
        <v>413525</v>
      </c>
    </row>
    <row r="51" spans="1:59" s="45" customFormat="1" ht="12" thickBot="1" x14ac:dyDescent="0.25">
      <c r="A51" s="129">
        <v>25</v>
      </c>
      <c r="B51" s="130" t="s">
        <v>168</v>
      </c>
      <c r="C51" s="130" t="s">
        <v>112</v>
      </c>
      <c r="D51" s="131" t="s">
        <v>79</v>
      </c>
      <c r="E51" s="131" t="s">
        <v>93</v>
      </c>
      <c r="F51" s="130" t="s">
        <v>169</v>
      </c>
      <c r="G51" s="131" t="s">
        <v>86</v>
      </c>
      <c r="H51" s="132" t="s">
        <v>94</v>
      </c>
      <c r="I51" s="133">
        <v>4.1399999999999997</v>
      </c>
      <c r="J51" s="134">
        <f t="shared" si="0"/>
        <v>73265.579999999987</v>
      </c>
      <c r="K51" s="135">
        <v>1.75</v>
      </c>
      <c r="L51" s="134">
        <f t="shared" si="1"/>
        <v>128214.76499999998</v>
      </c>
      <c r="M51" s="136"/>
      <c r="N51" s="134">
        <v>17697</v>
      </c>
      <c r="O51" s="135"/>
      <c r="P51" s="135"/>
      <c r="Q51" s="135">
        <v>19</v>
      </c>
      <c r="R51" s="135"/>
      <c r="S51" s="137" t="str">
        <f>IF(O51&gt;0,$L51/24*O51,"")</f>
        <v/>
      </c>
      <c r="T51" s="137" t="str">
        <f>IF(P51&gt;0,$L51/16*P51,"")</f>
        <v/>
      </c>
      <c r="U51" s="137">
        <f>IF(Q51&gt;0,$L51/16*Q51,"")</f>
        <v>152255.03343749998</v>
      </c>
      <c r="V51" s="137" t="str">
        <f>IF(R51&gt;0,$L51/16*R51,"")</f>
        <v/>
      </c>
      <c r="W51" s="137">
        <f>IF(SUM(S51:V51)&gt;0,SUM(S51:V51),"")</f>
        <v>152255.03343749998</v>
      </c>
      <c r="X51" s="137">
        <f>IF(SUM(S51:V51)&gt;0,SUM(S51:V51)/K51,"")</f>
        <v>87002.876249999987</v>
      </c>
      <c r="Y51" s="137">
        <f t="shared" si="2"/>
        <v>65252.157187499994</v>
      </c>
      <c r="Z51" s="135"/>
      <c r="AA51" s="134"/>
      <c r="AB51" s="135"/>
      <c r="AC51" s="134"/>
      <c r="AD51" s="135"/>
      <c r="AE51" s="134"/>
      <c r="AF51" s="137">
        <f>SUM(S51:V51,AA51,AC51,AE51)</f>
        <v>152255.03343749998</v>
      </c>
      <c r="AG51" s="134"/>
      <c r="AH51" s="134"/>
      <c r="AI51" s="134"/>
      <c r="AJ51" s="134"/>
      <c r="AK51" s="135">
        <v>3</v>
      </c>
      <c r="AL51" s="134">
        <f>N51*0.4*AK51/16</f>
        <v>1327.2750000000001</v>
      </c>
      <c r="AM51" s="135">
        <v>19</v>
      </c>
      <c r="AN51" s="138">
        <v>45676.51</v>
      </c>
      <c r="AO51" s="138">
        <f>ROUND(AN51/$K51, 0)</f>
        <v>26101</v>
      </c>
      <c r="AP51" s="138">
        <f>AN51-AO51</f>
        <v>19575.510000000002</v>
      </c>
      <c r="AQ51" s="135"/>
      <c r="AR51" s="138"/>
      <c r="AS51" s="138"/>
      <c r="AT51" s="138"/>
      <c r="AU51" s="138"/>
      <c r="AV51" s="138"/>
      <c r="AW51" s="138"/>
      <c r="AX51" s="138"/>
      <c r="AY51" s="138"/>
      <c r="AZ51" s="138"/>
      <c r="BA51" s="138">
        <f>L51*0.1*(SUM(P51:R51)/16+SUM(O51:O51)/24)</f>
        <v>15225.503343749999</v>
      </c>
      <c r="BB51" s="138">
        <f>ROUND(BA51/$K51, 0)</f>
        <v>8700</v>
      </c>
      <c r="BC51" s="138">
        <f>BA51-BB51</f>
        <v>6525.5033437499987</v>
      </c>
      <c r="BD51" s="138"/>
      <c r="BE51" s="138"/>
      <c r="BF51" s="138"/>
      <c r="BG51" s="139">
        <f t="array" ref="BG51">SUM(ROUND(AF51:AJ51,0),ROUND(AL51:AL51,0),ROUND(AN51:AN51,0),ROUND(AR51:BA51,0),ROUND(BD51,0))</f>
        <v>214485</v>
      </c>
    </row>
    <row r="52" spans="1:59" s="45" customFormat="1" ht="12" thickBot="1" x14ac:dyDescent="0.25">
      <c r="A52" s="129">
        <v>26</v>
      </c>
      <c r="B52" s="130" t="s">
        <v>170</v>
      </c>
      <c r="C52" s="130" t="s">
        <v>83</v>
      </c>
      <c r="D52" s="131" t="s">
        <v>79</v>
      </c>
      <c r="E52" s="131" t="s">
        <v>93</v>
      </c>
      <c r="F52" s="130" t="s">
        <v>171</v>
      </c>
      <c r="G52" s="131" t="s">
        <v>86</v>
      </c>
      <c r="H52" s="132" t="s">
        <v>94</v>
      </c>
      <c r="I52" s="133">
        <v>4.2699999999999996</v>
      </c>
      <c r="J52" s="134">
        <f t="shared" si="0"/>
        <v>75566.189999999988</v>
      </c>
      <c r="K52" s="135">
        <v>1.75</v>
      </c>
      <c r="L52" s="134">
        <f t="shared" si="1"/>
        <v>132240.83249999999</v>
      </c>
      <c r="M52" s="136"/>
      <c r="N52" s="134">
        <v>17697</v>
      </c>
      <c r="O52" s="135"/>
      <c r="P52" s="135">
        <v>15</v>
      </c>
      <c r="Q52" s="135">
        <v>4</v>
      </c>
      <c r="R52" s="135"/>
      <c r="S52" s="137" t="str">
        <f>IF(O52&gt;0,$L52/24*O52,"")</f>
        <v/>
      </c>
      <c r="T52" s="137">
        <f>IF(P52&gt;0,$L52/16*P52,"")</f>
        <v>123975.78046874999</v>
      </c>
      <c r="U52" s="137">
        <f>IF(Q52&gt;0,$L52/16*Q52,"")</f>
        <v>33060.208124999997</v>
      </c>
      <c r="V52" s="137" t="str">
        <f>IF(R52&gt;0,$L52/16*R52,"")</f>
        <v/>
      </c>
      <c r="W52" s="137">
        <f>IF(SUM(S52:V52)&gt;0,SUM(S52:V52),"")</f>
        <v>157035.98859374999</v>
      </c>
      <c r="X52" s="137">
        <f>IF(SUM(S52:V52)&gt;0,SUM(S52:V52)/K52,"")</f>
        <v>89734.850624999992</v>
      </c>
      <c r="Y52" s="137">
        <f t="shared" si="2"/>
        <v>67301.137968750001</v>
      </c>
      <c r="Z52" s="135">
        <v>9</v>
      </c>
      <c r="AA52" s="134">
        <f>N52*0.5/16*Z52</f>
        <v>4977.28125</v>
      </c>
      <c r="AB52" s="135">
        <v>2</v>
      </c>
      <c r="AC52" s="134">
        <f>N52*0.5/16*AB52</f>
        <v>1106.0625</v>
      </c>
      <c r="AD52" s="135"/>
      <c r="AE52" s="134"/>
      <c r="AF52" s="137">
        <f>SUM(S52:V52,AA52,AC52,AE52)</f>
        <v>163119.33234374999</v>
      </c>
      <c r="AG52" s="134"/>
      <c r="AH52" s="134"/>
      <c r="AI52" s="134"/>
      <c r="AJ52" s="134"/>
      <c r="AK52" s="135">
        <v>2</v>
      </c>
      <c r="AL52" s="134">
        <f>N52*0.4*AK52/16</f>
        <v>884.85</v>
      </c>
      <c r="AM52" s="135">
        <v>19</v>
      </c>
      <c r="AN52" s="138">
        <v>47110.796600000001</v>
      </c>
      <c r="AO52" s="138">
        <f>ROUND(AN52/$K52, 0)</f>
        <v>26920</v>
      </c>
      <c r="AP52" s="138">
        <f>AN52-AO52</f>
        <v>20190.796600000001</v>
      </c>
      <c r="AQ52" s="135"/>
      <c r="AR52" s="138"/>
      <c r="AS52" s="138"/>
      <c r="AT52" s="138"/>
      <c r="AU52" s="138"/>
      <c r="AV52" s="138"/>
      <c r="AW52" s="138"/>
      <c r="AX52" s="138"/>
      <c r="AY52" s="138"/>
      <c r="AZ52" s="138"/>
      <c r="BA52" s="138">
        <f>L52*0.1*(SUM(P52:R52)/16+SUM(O52:O52)/24)</f>
        <v>15703.598859374999</v>
      </c>
      <c r="BB52" s="138">
        <f>ROUND(BA52/$K52, 0)</f>
        <v>8973</v>
      </c>
      <c r="BC52" s="138">
        <f>BA52-BB52</f>
        <v>6730.5988593749989</v>
      </c>
      <c r="BD52" s="138"/>
      <c r="BE52" s="138"/>
      <c r="BF52" s="138"/>
      <c r="BG52" s="139">
        <f t="array" ref="BG52">SUM(ROUND(AF52:AJ52,0),ROUND(AL52:AL52,0),ROUND(AN52:AN52,0),ROUND(AR52:BA52,0),ROUND(BD52,0))</f>
        <v>226819</v>
      </c>
    </row>
    <row r="53" spans="1:59" s="45" customFormat="1" ht="12" thickBot="1" x14ac:dyDescent="0.25">
      <c r="A53" s="129">
        <v>27</v>
      </c>
      <c r="B53" s="130" t="s">
        <v>172</v>
      </c>
      <c r="C53" s="130" t="s">
        <v>173</v>
      </c>
      <c r="D53" s="131" t="s">
        <v>79</v>
      </c>
      <c r="E53" s="131" t="s">
        <v>93</v>
      </c>
      <c r="F53" s="130" t="s">
        <v>157</v>
      </c>
      <c r="G53" s="131" t="s">
        <v>86</v>
      </c>
      <c r="H53" s="132" t="s">
        <v>94</v>
      </c>
      <c r="I53" s="133">
        <v>4.2300000000000004</v>
      </c>
      <c r="J53" s="134">
        <f t="shared" si="0"/>
        <v>74858.310000000012</v>
      </c>
      <c r="K53" s="135">
        <v>1.75</v>
      </c>
      <c r="L53" s="134">
        <f t="shared" si="1"/>
        <v>131002.04250000003</v>
      </c>
      <c r="M53" s="136"/>
      <c r="N53" s="134">
        <v>17697</v>
      </c>
      <c r="O53" s="135"/>
      <c r="P53" s="135">
        <v>18</v>
      </c>
      <c r="Q53" s="135"/>
      <c r="R53" s="135"/>
      <c r="S53" s="137" t="str">
        <f>IF(O53&gt;0,$L53/24*O53,"")</f>
        <v/>
      </c>
      <c r="T53" s="137">
        <f>IF(P53&gt;0,$L53/16*P53,"")</f>
        <v>147377.29781250004</v>
      </c>
      <c r="U53" s="137" t="str">
        <f>IF(Q53&gt;0,$L53/16*Q53,"")</f>
        <v/>
      </c>
      <c r="V53" s="137" t="str">
        <f>IF(R53&gt;0,$L53/16*R53,"")</f>
        <v/>
      </c>
      <c r="W53" s="137">
        <f>IF(SUM(S53:V53)&gt;0,SUM(S53:V53),"")</f>
        <v>147377.29781250004</v>
      </c>
      <c r="X53" s="137">
        <f>IF(SUM(S53:V53)&gt;0,SUM(S53:V53)/K53,"")</f>
        <v>84215.598750000019</v>
      </c>
      <c r="Y53" s="137">
        <f t="shared" si="2"/>
        <v>63161.699062500018</v>
      </c>
      <c r="Z53" s="135"/>
      <c r="AA53" s="134">
        <f>N53*0.4</f>
        <v>7078.8</v>
      </c>
      <c r="AB53" s="135"/>
      <c r="AC53" s="134"/>
      <c r="AD53" s="135"/>
      <c r="AE53" s="134"/>
      <c r="AF53" s="137">
        <f>SUM(S53:V53,AA53,AC53,AE53)</f>
        <v>154456.09781250003</v>
      </c>
      <c r="AG53" s="134">
        <f>N53*0.5</f>
        <v>8848.5</v>
      </c>
      <c r="AH53" s="134"/>
      <c r="AI53" s="134"/>
      <c r="AJ53" s="134"/>
      <c r="AK53" s="135"/>
      <c r="AL53" s="134"/>
      <c r="AM53" s="135">
        <v>18</v>
      </c>
      <c r="AN53" s="138">
        <v>44213.189299999998</v>
      </c>
      <c r="AO53" s="138">
        <f>ROUND(AN53/$K53, 0)</f>
        <v>25265</v>
      </c>
      <c r="AP53" s="138">
        <f>AN53-AO53</f>
        <v>18948.189299999998</v>
      </c>
      <c r="AQ53" s="135"/>
      <c r="AR53" s="138"/>
      <c r="AS53" s="138"/>
      <c r="AT53" s="138"/>
      <c r="AU53" s="138"/>
      <c r="AV53" s="138"/>
      <c r="AW53" s="138"/>
      <c r="AX53" s="138"/>
      <c r="AY53" s="138"/>
      <c r="AZ53" s="138"/>
      <c r="BA53" s="138">
        <f>L53*0.1*(SUM(P53:R53)/16+SUM(O53:O53)/24)</f>
        <v>14737.729781250004</v>
      </c>
      <c r="BB53" s="138">
        <f>ROUND(BA53/$K53, 0)</f>
        <v>8422</v>
      </c>
      <c r="BC53" s="138">
        <f>BA53-BB53</f>
        <v>6315.7297812500037</v>
      </c>
      <c r="BD53" s="138"/>
      <c r="BE53" s="138"/>
      <c r="BF53" s="138"/>
      <c r="BG53" s="139">
        <f t="array" ref="BG53">SUM(ROUND(AF53:AJ53,0),ROUND(AL53:AL53,0),ROUND(AN53:AN53,0),ROUND(AR53:BA53,0),ROUND(BD53,0))</f>
        <v>222256</v>
      </c>
    </row>
    <row r="54" spans="1:59" s="45" customFormat="1" ht="11.25" x14ac:dyDescent="0.2">
      <c r="A54" s="104">
        <v>28</v>
      </c>
      <c r="B54" s="105" t="s">
        <v>174</v>
      </c>
      <c r="C54" s="106" t="s">
        <v>124</v>
      </c>
      <c r="D54" s="107" t="s">
        <v>79</v>
      </c>
      <c r="E54" s="107">
        <v>2</v>
      </c>
      <c r="F54" s="106" t="s">
        <v>175</v>
      </c>
      <c r="G54" s="107" t="s">
        <v>86</v>
      </c>
      <c r="H54" s="108" t="s">
        <v>82</v>
      </c>
      <c r="I54" s="109">
        <v>4.99</v>
      </c>
      <c r="J54" s="110">
        <f t="shared" si="0"/>
        <v>88308.03</v>
      </c>
      <c r="K54" s="111">
        <v>1.75</v>
      </c>
      <c r="L54" s="110">
        <f t="shared" si="1"/>
        <v>154539.05249999999</v>
      </c>
      <c r="M54" s="112"/>
      <c r="N54" s="110">
        <v>17697</v>
      </c>
      <c r="O54" s="111"/>
      <c r="P54" s="111">
        <v>4</v>
      </c>
      <c r="Q54" s="111">
        <v>9</v>
      </c>
      <c r="R54" s="111">
        <v>9</v>
      </c>
      <c r="S54" s="113" t="str">
        <f>IF(O54&gt;0,$L54/24*O54,"")</f>
        <v/>
      </c>
      <c r="T54" s="113">
        <f>IF(P54&gt;0,$L54/16*P54,"")</f>
        <v>38634.763124999998</v>
      </c>
      <c r="U54" s="113">
        <f>IF(Q54&gt;0,$L54/16*Q54,"")</f>
        <v>86928.217031249995</v>
      </c>
      <c r="V54" s="113">
        <f>IF(R54&gt;0,$L54/16*R54,"")</f>
        <v>86928.217031249995</v>
      </c>
      <c r="W54" s="113">
        <f>IF(SUM(S54:V54)&gt;0,SUM(S54:V54),"")</f>
        <v>212491.19718749999</v>
      </c>
      <c r="X54" s="113">
        <f>IF(SUM(S54:V54)&gt;0,SUM(S54:V54)/K54,"")</f>
        <v>121423.54124999999</v>
      </c>
      <c r="Y54" s="113">
        <f t="shared" si="2"/>
        <v>91067.655937499992</v>
      </c>
      <c r="Z54" s="111"/>
      <c r="AA54" s="110"/>
      <c r="AB54" s="111"/>
      <c r="AC54" s="110"/>
      <c r="AD54" s="111"/>
      <c r="AE54" s="110"/>
      <c r="AF54" s="113">
        <f>SUM(S54:V54,AA54,AC54,AE54)</f>
        <v>212491.19718749999</v>
      </c>
      <c r="AG54" s="110">
        <f>N54*0.6</f>
        <v>10618.199999999999</v>
      </c>
      <c r="AH54" s="110">
        <f>N54*0.3</f>
        <v>5309.0999999999995</v>
      </c>
      <c r="AI54" s="110"/>
      <c r="AJ54" s="110"/>
      <c r="AK54" s="111">
        <v>1.5</v>
      </c>
      <c r="AL54" s="110">
        <f>N54*0.4*AK54/16</f>
        <v>663.63750000000005</v>
      </c>
      <c r="AM54" s="111">
        <v>22</v>
      </c>
      <c r="AN54" s="114">
        <v>63747.359199999999</v>
      </c>
      <c r="AO54" s="114">
        <f>ROUND(AN54/$K54, 0)</f>
        <v>36427</v>
      </c>
      <c r="AP54" s="114">
        <f>AN54-AO54</f>
        <v>27320.359199999999</v>
      </c>
      <c r="AQ54" s="111">
        <f>IF(COUNT(O54:R54)&gt;0,SUM(O54:R54),"")</f>
        <v>22</v>
      </c>
      <c r="AR54" s="114"/>
      <c r="AS54" s="114"/>
      <c r="AT54" s="114"/>
      <c r="AU54" s="114">
        <v>63747.359199999999</v>
      </c>
      <c r="AV54" s="114"/>
      <c r="AW54" s="114"/>
      <c r="AX54" s="114"/>
      <c r="AY54" s="114"/>
      <c r="AZ54" s="114"/>
      <c r="BA54" s="114">
        <f>L54*0.1*(SUM(P54:R54)/16+SUM(O54:O54)/24)</f>
        <v>21249.11971875</v>
      </c>
      <c r="BB54" s="114">
        <f>ROUND(BA54/$K54, 0)</f>
        <v>12142</v>
      </c>
      <c r="BC54" s="114">
        <f>BA54-BB54</f>
        <v>9107.1197187500002</v>
      </c>
      <c r="BD54" s="114"/>
      <c r="BE54" s="114"/>
      <c r="BF54" s="114"/>
      <c r="BG54" s="115">
        <f t="array" ref="BG54">SUM(ROUND(AF54:AJ54,0),ROUND(AL54:AL54,0),ROUND(AN54:AN54,0),ROUND(AR54:BA54,0),ROUND(BD54,0))</f>
        <v>377825</v>
      </c>
    </row>
    <row r="55" spans="1:59" s="45" customFormat="1" ht="12" thickBot="1" x14ac:dyDescent="0.25">
      <c r="A55" s="103"/>
      <c r="B55" s="100"/>
      <c r="C55" s="91" t="s">
        <v>142</v>
      </c>
      <c r="D55" s="92" t="s">
        <v>79</v>
      </c>
      <c r="E55" s="92">
        <v>2</v>
      </c>
      <c r="F55" s="91" t="s">
        <v>175</v>
      </c>
      <c r="G55" s="92" t="s">
        <v>86</v>
      </c>
      <c r="H55" s="93" t="s">
        <v>82</v>
      </c>
      <c r="I55" s="94">
        <v>4.99</v>
      </c>
      <c r="J55" s="95">
        <f t="shared" si="0"/>
        <v>88308.03</v>
      </c>
      <c r="K55" s="96">
        <v>1.75</v>
      </c>
      <c r="L55" s="95">
        <f t="shared" si="1"/>
        <v>154539.05249999999</v>
      </c>
      <c r="M55" s="97"/>
      <c r="N55" s="95">
        <v>17697</v>
      </c>
      <c r="O55" s="96"/>
      <c r="P55" s="96"/>
      <c r="Q55" s="96">
        <v>2</v>
      </c>
      <c r="R55" s="96"/>
      <c r="S55" s="98" t="str">
        <f>IF(O55&gt;0,$L55/24*O55,"")</f>
        <v/>
      </c>
      <c r="T55" s="98" t="str">
        <f>IF(P55&gt;0,$L55/16*P55,"")</f>
        <v/>
      </c>
      <c r="U55" s="98">
        <f>IF(Q55&gt;0,$L55/16*Q55,"")</f>
        <v>19317.381562499999</v>
      </c>
      <c r="V55" s="98" t="str">
        <f>IF(R55&gt;0,$L55/16*R55,"")</f>
        <v/>
      </c>
      <c r="W55" s="98">
        <f>IF(SUM(S55:V55)&gt;0,SUM(S55:V55),"")</f>
        <v>19317.381562499999</v>
      </c>
      <c r="X55" s="98">
        <f>IF(SUM(S55:V55)&gt;0,SUM(S55:V55)/K55,"")</f>
        <v>11038.50375</v>
      </c>
      <c r="Y55" s="98">
        <f t="shared" si="2"/>
        <v>8278.877812499999</v>
      </c>
      <c r="Z55" s="96"/>
      <c r="AA55" s="95"/>
      <c r="AB55" s="96"/>
      <c r="AC55" s="95"/>
      <c r="AD55" s="96"/>
      <c r="AE55" s="95"/>
      <c r="AF55" s="98">
        <f>SUM(S55:V55,AA55,AC55,AE55)</f>
        <v>19317.381562499999</v>
      </c>
      <c r="AG55" s="95"/>
      <c r="AH55" s="95"/>
      <c r="AI55" s="95">
        <v>884.85</v>
      </c>
      <c r="AJ55" s="95"/>
      <c r="AK55" s="96"/>
      <c r="AL55" s="95"/>
      <c r="AM55" s="96">
        <v>2</v>
      </c>
      <c r="AN55" s="99">
        <v>5795.2145</v>
      </c>
      <c r="AO55" s="99">
        <f>ROUND(AN55/$K55, 0)</f>
        <v>3312</v>
      </c>
      <c r="AP55" s="99">
        <f>AN55-AO55</f>
        <v>2483.2145</v>
      </c>
      <c r="AQ55" s="96">
        <f>IF(COUNT(O55:R55)&gt;0,SUM(O55:R55),"")</f>
        <v>2</v>
      </c>
      <c r="AR55" s="99"/>
      <c r="AS55" s="99"/>
      <c r="AT55" s="99"/>
      <c r="AU55" s="99">
        <v>5795.2145</v>
      </c>
      <c r="AV55" s="99"/>
      <c r="AW55" s="99"/>
      <c r="AX55" s="99"/>
      <c r="AY55" s="99"/>
      <c r="AZ55" s="99"/>
      <c r="BA55" s="99">
        <f>L55*0.1*(SUM(P55:R55)/16+SUM(O55:O55)/24)</f>
        <v>1931.73815625</v>
      </c>
      <c r="BB55" s="99">
        <f>ROUND(BA55/$K55, 0)</f>
        <v>1104</v>
      </c>
      <c r="BC55" s="99">
        <f>BA55-BB55</f>
        <v>827.73815624999997</v>
      </c>
      <c r="BD55" s="99"/>
      <c r="BE55" s="99"/>
      <c r="BF55" s="99"/>
      <c r="BG55" s="117">
        <f t="array" ref="BG55">SUM(ROUND(AF55:AJ55,0),ROUND(AL55:AL55,0),ROUND(AN55:AN55,0),ROUND(AR55:BA55,0),ROUND(BD55,0))</f>
        <v>33724</v>
      </c>
    </row>
    <row r="56" spans="1:59" s="45" customFormat="1" ht="12" thickBot="1" x14ac:dyDescent="0.25">
      <c r="A56" s="129">
        <v>29</v>
      </c>
      <c r="B56" s="130" t="s">
        <v>176</v>
      </c>
      <c r="C56" s="130" t="s">
        <v>177</v>
      </c>
      <c r="D56" s="131" t="s">
        <v>79</v>
      </c>
      <c r="E56" s="131">
        <v>2</v>
      </c>
      <c r="F56" s="130" t="s">
        <v>178</v>
      </c>
      <c r="G56" s="131" t="s">
        <v>86</v>
      </c>
      <c r="H56" s="132" t="s">
        <v>82</v>
      </c>
      <c r="I56" s="133">
        <v>4.66</v>
      </c>
      <c r="J56" s="134">
        <f t="shared" si="0"/>
        <v>82468.02</v>
      </c>
      <c r="K56" s="135">
        <v>1.75</v>
      </c>
      <c r="L56" s="134">
        <f t="shared" si="1"/>
        <v>144319.035</v>
      </c>
      <c r="M56" s="136"/>
      <c r="N56" s="134">
        <v>17697</v>
      </c>
      <c r="O56" s="135"/>
      <c r="P56" s="135"/>
      <c r="Q56" s="135">
        <v>20</v>
      </c>
      <c r="R56" s="135">
        <v>5</v>
      </c>
      <c r="S56" s="137" t="str">
        <f>IF(O56&gt;0,$L56/24*O56,"")</f>
        <v/>
      </c>
      <c r="T56" s="137" t="str">
        <f>IF(P56&gt;0,$L56/16*P56,"")</f>
        <v/>
      </c>
      <c r="U56" s="137">
        <f>IF(Q56&gt;0,$L56/16*Q56,"")</f>
        <v>180398.79375000001</v>
      </c>
      <c r="V56" s="137">
        <f>IF(R56&gt;0,$L56/16*R56,"")</f>
        <v>45099.698437500003</v>
      </c>
      <c r="W56" s="137">
        <f>IF(SUM(S56:V56)&gt;0,SUM(S56:V56),"")</f>
        <v>225498.4921875</v>
      </c>
      <c r="X56" s="137">
        <f>IF(SUM(S56:V56)&gt;0,SUM(S56:V56)/K56,"")</f>
        <v>128856.28125</v>
      </c>
      <c r="Y56" s="137">
        <f t="shared" si="2"/>
        <v>96642.2109375</v>
      </c>
      <c r="Z56" s="135"/>
      <c r="AA56" s="134"/>
      <c r="AB56" s="135"/>
      <c r="AC56" s="134"/>
      <c r="AD56" s="135"/>
      <c r="AE56" s="134"/>
      <c r="AF56" s="137">
        <f>SUM(S56:V56,AA56,AC56,AE56)</f>
        <v>225498.4921875</v>
      </c>
      <c r="AG56" s="134">
        <f>N56*0.6</f>
        <v>10618.199999999999</v>
      </c>
      <c r="AH56" s="134"/>
      <c r="AI56" s="134"/>
      <c r="AJ56" s="134"/>
      <c r="AK56" s="135">
        <v>2</v>
      </c>
      <c r="AL56" s="134">
        <f>N56*0.4*AK56/16</f>
        <v>884.85</v>
      </c>
      <c r="AM56" s="135">
        <v>25</v>
      </c>
      <c r="AN56" s="138">
        <v>67649.547699999996</v>
      </c>
      <c r="AO56" s="138">
        <f>ROUND(AN56/$K56, 0)</f>
        <v>38657</v>
      </c>
      <c r="AP56" s="138">
        <f>AN56-AO56</f>
        <v>28992.547699999996</v>
      </c>
      <c r="AQ56" s="135">
        <f>IF(COUNT(O56:R56)&gt;0,SUM(O56:R56),"")</f>
        <v>25</v>
      </c>
      <c r="AR56" s="138"/>
      <c r="AS56" s="138"/>
      <c r="AT56" s="138"/>
      <c r="AU56" s="138">
        <v>67649.547699999996</v>
      </c>
      <c r="AV56" s="138"/>
      <c r="AW56" s="138"/>
      <c r="AX56" s="138"/>
      <c r="AY56" s="138"/>
      <c r="AZ56" s="138"/>
      <c r="BA56" s="138">
        <f>L56*0.1*(SUM(P56:R56)/16+SUM(O56:O56)/24)</f>
        <v>22549.849218750001</v>
      </c>
      <c r="BB56" s="138">
        <f>ROUND(BA56/$K56, 0)</f>
        <v>12886</v>
      </c>
      <c r="BC56" s="138">
        <f>BA56-BB56</f>
        <v>9663.8492187500015</v>
      </c>
      <c r="BD56" s="138"/>
      <c r="BE56" s="138"/>
      <c r="BF56" s="138"/>
      <c r="BG56" s="139">
        <f t="array" ref="BG56">SUM(ROUND(AF56:AJ56,0),ROUND(AL56:AL56,0),ROUND(AN56:AN56,0),ROUND(AR56:BA56,0),ROUND(BD56,0))</f>
        <v>394851</v>
      </c>
    </row>
    <row r="57" spans="1:59" s="45" customFormat="1" ht="12" thickBot="1" x14ac:dyDescent="0.25">
      <c r="A57" s="129">
        <v>30</v>
      </c>
      <c r="B57" s="130" t="s">
        <v>179</v>
      </c>
      <c r="C57" s="130" t="s">
        <v>120</v>
      </c>
      <c r="D57" s="131" t="s">
        <v>180</v>
      </c>
      <c r="E57" s="131">
        <v>2</v>
      </c>
      <c r="F57" s="130" t="s">
        <v>171</v>
      </c>
      <c r="G57" s="131" t="s">
        <v>181</v>
      </c>
      <c r="H57" s="132" t="s">
        <v>82</v>
      </c>
      <c r="I57" s="133">
        <v>3.91</v>
      </c>
      <c r="J57" s="134">
        <f t="shared" si="0"/>
        <v>69195.27</v>
      </c>
      <c r="K57" s="135">
        <v>1.75</v>
      </c>
      <c r="L57" s="134">
        <f t="shared" si="1"/>
        <v>121091.7225</v>
      </c>
      <c r="M57" s="136"/>
      <c r="N57" s="134">
        <v>17697</v>
      </c>
      <c r="O57" s="135"/>
      <c r="P57" s="135">
        <v>12</v>
      </c>
      <c r="Q57" s="135">
        <v>6</v>
      </c>
      <c r="R57" s="135"/>
      <c r="S57" s="137" t="str">
        <f>IF(O57&gt;0,$L57/24*O57,"")</f>
        <v/>
      </c>
      <c r="T57" s="137">
        <f>IF(P57&gt;0,$L57/16*P57,"")</f>
        <v>90818.791874999995</v>
      </c>
      <c r="U57" s="137">
        <f>IF(Q57&gt;0,$L57/16*Q57,"")</f>
        <v>45409.395937499998</v>
      </c>
      <c r="V57" s="137" t="str">
        <f>IF(R57&gt;0,$L57/16*R57,"")</f>
        <v/>
      </c>
      <c r="W57" s="137">
        <f>IF(SUM(S57:V57)&gt;0,SUM(S57:V57),"")</f>
        <v>136228.18781249999</v>
      </c>
      <c r="X57" s="137">
        <f>IF(SUM(S57:V57)&gt;0,SUM(S57:V57)/K57,"")</f>
        <v>77844.678749999992</v>
      </c>
      <c r="Y57" s="137">
        <f t="shared" si="2"/>
        <v>58383.509062500001</v>
      </c>
      <c r="Z57" s="135"/>
      <c r="AA57" s="134"/>
      <c r="AB57" s="135"/>
      <c r="AC57" s="134"/>
      <c r="AD57" s="135"/>
      <c r="AE57" s="134"/>
      <c r="AF57" s="137">
        <f>SUM(S57:V57,AA57,AC57,AE57)</f>
        <v>136228.18781249999</v>
      </c>
      <c r="AG57" s="134"/>
      <c r="AH57" s="134"/>
      <c r="AI57" s="134"/>
      <c r="AJ57" s="134"/>
      <c r="AK57" s="135">
        <v>6</v>
      </c>
      <c r="AL57" s="134">
        <f>N57*0.4*AK57/16</f>
        <v>2654.55</v>
      </c>
      <c r="AM57" s="135">
        <v>18</v>
      </c>
      <c r="AN57" s="138">
        <v>40868.456299999998</v>
      </c>
      <c r="AO57" s="138">
        <f>ROUND(AN57/$K57, 0)</f>
        <v>23353</v>
      </c>
      <c r="AP57" s="138">
        <f>AN57-AO57</f>
        <v>17515.456299999998</v>
      </c>
      <c r="AQ57" s="135">
        <f>IF(COUNT(O57:R57)&gt;0,SUM(O57:R57),"")</f>
        <v>18</v>
      </c>
      <c r="AR57" s="138"/>
      <c r="AS57" s="138"/>
      <c r="AT57" s="138"/>
      <c r="AU57" s="138">
        <v>40868.456299999998</v>
      </c>
      <c r="AV57" s="138"/>
      <c r="AW57" s="138"/>
      <c r="AX57" s="138"/>
      <c r="AY57" s="138"/>
      <c r="AZ57" s="138"/>
      <c r="BA57" s="138">
        <f>L57*0.1*(SUM(P57:R57)/16+SUM(O57:O57)/24)</f>
        <v>13622.818781250002</v>
      </c>
      <c r="BB57" s="138">
        <f>ROUND(BA57/$K57, 0)</f>
        <v>7784</v>
      </c>
      <c r="BC57" s="138">
        <f>BA57-BB57</f>
        <v>5838.8187812500018</v>
      </c>
      <c r="BD57" s="138"/>
      <c r="BE57" s="138"/>
      <c r="BF57" s="138"/>
      <c r="BG57" s="139">
        <f t="array" ref="BG57">SUM(ROUND(AF57:AJ57,0),ROUND(AL57:AL57,0),ROUND(AN57:AN57,0),ROUND(AR57:BA57,0),ROUND(BD57,0))</f>
        <v>234242</v>
      </c>
    </row>
    <row r="58" spans="1:59" s="45" customFormat="1" ht="12" thickBot="1" x14ac:dyDescent="0.25">
      <c r="A58" s="129">
        <v>31</v>
      </c>
      <c r="B58" s="130" t="s">
        <v>182</v>
      </c>
      <c r="C58" s="130" t="s">
        <v>83</v>
      </c>
      <c r="D58" s="131" t="s">
        <v>79</v>
      </c>
      <c r="E58" s="131">
        <v>2</v>
      </c>
      <c r="F58" s="130" t="s">
        <v>183</v>
      </c>
      <c r="G58" s="131" t="s">
        <v>86</v>
      </c>
      <c r="H58" s="132" t="s">
        <v>82</v>
      </c>
      <c r="I58" s="133">
        <v>4.9000000000000004</v>
      </c>
      <c r="J58" s="134">
        <f t="shared" si="0"/>
        <v>86715.3</v>
      </c>
      <c r="K58" s="135">
        <v>1.75</v>
      </c>
      <c r="L58" s="134">
        <f t="shared" si="1"/>
        <v>151751.77499999999</v>
      </c>
      <c r="M58" s="136"/>
      <c r="N58" s="134">
        <v>17697</v>
      </c>
      <c r="O58" s="135"/>
      <c r="P58" s="135">
        <v>11</v>
      </c>
      <c r="Q58" s="135">
        <v>8</v>
      </c>
      <c r="R58" s="135"/>
      <c r="S58" s="137" t="str">
        <f>IF(O58&gt;0,$L58/24*O58,"")</f>
        <v/>
      </c>
      <c r="T58" s="137">
        <f>IF(P58&gt;0,$L58/16*P58,"")</f>
        <v>104329.34531249999</v>
      </c>
      <c r="U58" s="137">
        <f>IF(Q58&gt;0,$L58/16*Q58,"")</f>
        <v>75875.887499999997</v>
      </c>
      <c r="V58" s="137" t="str">
        <f>IF(R58&gt;0,$L58/16*R58,"")</f>
        <v/>
      </c>
      <c r="W58" s="137">
        <f>IF(SUM(S58:V58)&gt;0,SUM(S58:V58),"")</f>
        <v>180205.23281249998</v>
      </c>
      <c r="X58" s="137">
        <f>IF(SUM(S58:V58)&gt;0,SUM(S58:V58)/K58,"")</f>
        <v>102974.41874999998</v>
      </c>
      <c r="Y58" s="137">
        <f t="shared" si="2"/>
        <v>77230.814062499994</v>
      </c>
      <c r="Z58" s="135">
        <v>5.5</v>
      </c>
      <c r="AA58" s="134">
        <f>N58*0.5/16*Z58</f>
        <v>3041.671875</v>
      </c>
      <c r="AB58" s="135">
        <v>4</v>
      </c>
      <c r="AC58" s="134">
        <f>N58*0.5/16*AB58</f>
        <v>2212.125</v>
      </c>
      <c r="AD58" s="135"/>
      <c r="AE58" s="134"/>
      <c r="AF58" s="137">
        <f>SUM(S58:V58,AA58,AC58,AE58)</f>
        <v>185459.02968749998</v>
      </c>
      <c r="AG58" s="134">
        <f>N58*0.6</f>
        <v>10618.199999999999</v>
      </c>
      <c r="AH58" s="134"/>
      <c r="AI58" s="134"/>
      <c r="AJ58" s="134"/>
      <c r="AK58" s="135">
        <v>8</v>
      </c>
      <c r="AL58" s="134">
        <f>N58*0.4*AK58/16</f>
        <v>3539.4</v>
      </c>
      <c r="AM58" s="135">
        <v>19</v>
      </c>
      <c r="AN58" s="138">
        <v>54061.569799999997</v>
      </c>
      <c r="AO58" s="138">
        <f>ROUND(AN58/$K58, 0)</f>
        <v>30892</v>
      </c>
      <c r="AP58" s="138">
        <f>AN58-AO58</f>
        <v>23169.569799999997</v>
      </c>
      <c r="AQ58" s="135">
        <f>IF(COUNT(O58:R58)&gt;0,SUM(O58:R58),"")</f>
        <v>19</v>
      </c>
      <c r="AR58" s="138"/>
      <c r="AS58" s="138"/>
      <c r="AT58" s="138"/>
      <c r="AU58" s="138">
        <v>54061.569799999997</v>
      </c>
      <c r="AV58" s="138"/>
      <c r="AW58" s="138"/>
      <c r="AX58" s="138"/>
      <c r="AY58" s="138"/>
      <c r="AZ58" s="138"/>
      <c r="BA58" s="138">
        <f>L58*0.1*(SUM(P58:R58)/16+SUM(O58:O58)/24)</f>
        <v>18020.52328125</v>
      </c>
      <c r="BB58" s="138">
        <f>ROUND(BA58/$K58, 0)</f>
        <v>10297</v>
      </c>
      <c r="BC58" s="138">
        <f>BA58-BB58</f>
        <v>7723.5232812499999</v>
      </c>
      <c r="BD58" s="138"/>
      <c r="BE58" s="138"/>
      <c r="BF58" s="138"/>
      <c r="BG58" s="139">
        <f t="array" ref="BG58">SUM(ROUND(AF58:AJ58,0),ROUND(AL58:AL58,0),ROUND(AN58:AN58,0),ROUND(AR58:BA58,0),ROUND(BD58,0))</f>
        <v>325761</v>
      </c>
    </row>
    <row r="59" spans="1:59" s="45" customFormat="1" ht="12" thickBot="1" x14ac:dyDescent="0.25">
      <c r="A59" s="129">
        <v>32</v>
      </c>
      <c r="B59" s="130" t="s">
        <v>184</v>
      </c>
      <c r="C59" s="130" t="s">
        <v>185</v>
      </c>
      <c r="D59" s="131" t="s">
        <v>180</v>
      </c>
      <c r="E59" s="131" t="s">
        <v>84</v>
      </c>
      <c r="F59" s="130" t="s">
        <v>186</v>
      </c>
      <c r="G59" s="131" t="s">
        <v>181</v>
      </c>
      <c r="H59" s="132" t="s">
        <v>113</v>
      </c>
      <c r="I59" s="133">
        <v>4.5199999999999996</v>
      </c>
      <c r="J59" s="134">
        <f t="shared" si="0"/>
        <v>79990.439999999988</v>
      </c>
      <c r="K59" s="135">
        <v>1.75</v>
      </c>
      <c r="L59" s="134">
        <f t="shared" si="1"/>
        <v>139983.26999999999</v>
      </c>
      <c r="M59" s="136"/>
      <c r="N59" s="134">
        <v>17697</v>
      </c>
      <c r="O59" s="135"/>
      <c r="P59" s="135"/>
      <c r="Q59" s="135">
        <v>12</v>
      </c>
      <c r="R59" s="135"/>
      <c r="S59" s="137" t="str">
        <f>IF(O59&gt;0,$L59/24*O59,"")</f>
        <v/>
      </c>
      <c r="T59" s="137" t="str">
        <f>IF(P59&gt;0,$L59/16*P59,"")</f>
        <v/>
      </c>
      <c r="U59" s="137">
        <f>IF(Q59&gt;0,$L59/16*Q59,"")</f>
        <v>104987.45249999998</v>
      </c>
      <c r="V59" s="137" t="str">
        <f>IF(R59&gt;0,$L59/16*R59,"")</f>
        <v/>
      </c>
      <c r="W59" s="137">
        <f>IF(SUM(S59:V59)&gt;0,SUM(S59:V59),"")</f>
        <v>104987.45249999998</v>
      </c>
      <c r="X59" s="137">
        <f>IF(SUM(S59:V59)&gt;0,SUM(S59:V59)/K59,"")</f>
        <v>59992.829999999994</v>
      </c>
      <c r="Y59" s="137">
        <f t="shared" si="2"/>
        <v>44994.62249999999</v>
      </c>
      <c r="Z59" s="135"/>
      <c r="AA59" s="134"/>
      <c r="AB59" s="135">
        <v>8</v>
      </c>
      <c r="AC59" s="134">
        <f>N59*0.5/16*AB59</f>
        <v>4424.25</v>
      </c>
      <c r="AD59" s="135"/>
      <c r="AE59" s="134"/>
      <c r="AF59" s="137">
        <f>SUM(S59:V59,AA59,AC59,AE59)</f>
        <v>109411.70249999998</v>
      </c>
      <c r="AG59" s="134"/>
      <c r="AH59" s="134"/>
      <c r="AI59" s="134"/>
      <c r="AJ59" s="134"/>
      <c r="AK59" s="135"/>
      <c r="AL59" s="134"/>
      <c r="AM59" s="135">
        <v>12</v>
      </c>
      <c r="AN59" s="138">
        <v>31496.235799999999</v>
      </c>
      <c r="AO59" s="138">
        <f>ROUND(AN59/$K59, 0)</f>
        <v>17998</v>
      </c>
      <c r="AP59" s="138">
        <f>AN59-AO59</f>
        <v>13498.235799999999</v>
      </c>
      <c r="AQ59" s="135"/>
      <c r="AR59" s="138"/>
      <c r="AS59" s="138"/>
      <c r="AT59" s="138"/>
      <c r="AU59" s="138"/>
      <c r="AV59" s="138"/>
      <c r="AW59" s="138"/>
      <c r="AX59" s="138"/>
      <c r="AY59" s="138"/>
      <c r="AZ59" s="138"/>
      <c r="BA59" s="138">
        <f>L59*0.1*(SUM(P59:R59)/16+SUM(O59:O59)/24)</f>
        <v>10498.74525</v>
      </c>
      <c r="BB59" s="138">
        <f>ROUND(BA59/$K59, 0)</f>
        <v>5999</v>
      </c>
      <c r="BC59" s="138">
        <f>BA59-BB59</f>
        <v>4499.7452499999999</v>
      </c>
      <c r="BD59" s="138"/>
      <c r="BE59" s="138"/>
      <c r="BF59" s="138"/>
      <c r="BG59" s="139">
        <f t="array" ref="BG59">SUM(ROUND(AF59:AJ59,0),ROUND(AL59:AL59,0),ROUND(AN59:AN59,0),ROUND(AR59:BA59,0),ROUND(BD59,0))</f>
        <v>151407</v>
      </c>
    </row>
    <row r="60" spans="1:59" s="45" customFormat="1" ht="11.25" x14ac:dyDescent="0.2">
      <c r="A60" s="104">
        <v>33</v>
      </c>
      <c r="B60" s="105" t="s">
        <v>187</v>
      </c>
      <c r="C60" s="106" t="s">
        <v>83</v>
      </c>
      <c r="D60" s="107" t="s">
        <v>79</v>
      </c>
      <c r="E60" s="107" t="s">
        <v>93</v>
      </c>
      <c r="F60" s="106" t="s">
        <v>188</v>
      </c>
      <c r="G60" s="107" t="s">
        <v>86</v>
      </c>
      <c r="H60" s="108" t="s">
        <v>94</v>
      </c>
      <c r="I60" s="109">
        <v>4.38</v>
      </c>
      <c r="J60" s="110">
        <f t="shared" si="0"/>
        <v>77512.86</v>
      </c>
      <c r="K60" s="111">
        <v>1.75</v>
      </c>
      <c r="L60" s="110">
        <f t="shared" si="1"/>
        <v>135647.505</v>
      </c>
      <c r="M60" s="112"/>
      <c r="N60" s="110">
        <v>17697</v>
      </c>
      <c r="O60" s="111"/>
      <c r="P60" s="111">
        <v>13</v>
      </c>
      <c r="Q60" s="111"/>
      <c r="R60" s="111"/>
      <c r="S60" s="113" t="str">
        <f>IF(O60&gt;0,$L60/24*O60,"")</f>
        <v/>
      </c>
      <c r="T60" s="113">
        <f>IF(P60&gt;0,$L60/16*P60,"")</f>
        <v>110213.5978125</v>
      </c>
      <c r="U60" s="113" t="str">
        <f>IF(Q60&gt;0,$L60/16*Q60,"")</f>
        <v/>
      </c>
      <c r="V60" s="113" t="str">
        <f>IF(R60&gt;0,$L60/16*R60,"")</f>
        <v/>
      </c>
      <c r="W60" s="113">
        <f>IF(SUM(S60:V60)&gt;0,SUM(S60:V60),"")</f>
        <v>110213.5978125</v>
      </c>
      <c r="X60" s="113">
        <f>IF(SUM(S60:V60)&gt;0,SUM(S60:V60)/K60,"")</f>
        <v>62979.198749999996</v>
      </c>
      <c r="Y60" s="113">
        <f t="shared" si="2"/>
        <v>47234.399062500001</v>
      </c>
      <c r="Z60" s="111">
        <v>8</v>
      </c>
      <c r="AA60" s="110">
        <f>N60*0.5/16*Z60</f>
        <v>4424.25</v>
      </c>
      <c r="AB60" s="111"/>
      <c r="AC60" s="110"/>
      <c r="AD60" s="111"/>
      <c r="AE60" s="110"/>
      <c r="AF60" s="113">
        <f>SUM(S60:V60,AA60,AC60,AE60)</f>
        <v>114637.8478125</v>
      </c>
      <c r="AG60" s="110"/>
      <c r="AH60" s="110"/>
      <c r="AI60" s="110"/>
      <c r="AJ60" s="110"/>
      <c r="AK60" s="111">
        <v>2</v>
      </c>
      <c r="AL60" s="110">
        <f>N60*0.4*AK60/16</f>
        <v>884.85</v>
      </c>
      <c r="AM60" s="111">
        <v>13</v>
      </c>
      <c r="AN60" s="114">
        <v>33064.079299999998</v>
      </c>
      <c r="AO60" s="114">
        <f>ROUND(AN60/$K60, 0)</f>
        <v>18894</v>
      </c>
      <c r="AP60" s="114">
        <f>AN60-AO60</f>
        <v>14170.079299999998</v>
      </c>
      <c r="AQ60" s="111"/>
      <c r="AR60" s="114"/>
      <c r="AS60" s="114"/>
      <c r="AT60" s="114"/>
      <c r="AU60" s="114"/>
      <c r="AV60" s="114"/>
      <c r="AW60" s="114"/>
      <c r="AX60" s="114"/>
      <c r="AY60" s="114"/>
      <c r="AZ60" s="114"/>
      <c r="BA60" s="114">
        <f>L60*0.1*(SUM(P60:R60)/16+SUM(O60:O60)/24)</f>
        <v>11021.359781250001</v>
      </c>
      <c r="BB60" s="114">
        <f>ROUND(BA60/$K60, 0)</f>
        <v>6298</v>
      </c>
      <c r="BC60" s="114">
        <f>BA60-BB60</f>
        <v>4723.3597812500011</v>
      </c>
      <c r="BD60" s="114"/>
      <c r="BE60" s="114"/>
      <c r="BF60" s="114"/>
      <c r="BG60" s="115">
        <f t="array" ref="BG60">SUM(ROUND(AF60:AJ60,0),ROUND(AL60:AL60,0),ROUND(AN60:AN60,0),ROUND(AR60:BA60,0),ROUND(BD60,0))</f>
        <v>159608</v>
      </c>
    </row>
    <row r="61" spans="1:59" s="45" customFormat="1" ht="12" thickBot="1" x14ac:dyDescent="0.25">
      <c r="A61" s="103"/>
      <c r="B61" s="100"/>
      <c r="C61" s="91" t="s">
        <v>142</v>
      </c>
      <c r="D61" s="92" t="s">
        <v>79</v>
      </c>
      <c r="E61" s="92" t="s">
        <v>93</v>
      </c>
      <c r="F61" s="91" t="s">
        <v>188</v>
      </c>
      <c r="G61" s="92" t="s">
        <v>86</v>
      </c>
      <c r="H61" s="93" t="s">
        <v>94</v>
      </c>
      <c r="I61" s="94">
        <v>4.38</v>
      </c>
      <c r="J61" s="95">
        <f t="shared" si="0"/>
        <v>77512.86</v>
      </c>
      <c r="K61" s="96">
        <v>1.75</v>
      </c>
      <c r="L61" s="95">
        <f t="shared" si="1"/>
        <v>135647.505</v>
      </c>
      <c r="M61" s="97"/>
      <c r="N61" s="95">
        <v>17697</v>
      </c>
      <c r="O61" s="96"/>
      <c r="P61" s="96"/>
      <c r="Q61" s="96">
        <v>6</v>
      </c>
      <c r="R61" s="96"/>
      <c r="S61" s="98" t="str">
        <f>IF(O61&gt;0,$L61/24*O61,"")</f>
        <v/>
      </c>
      <c r="T61" s="98" t="str">
        <f>IF(P61&gt;0,$L61/16*P61,"")</f>
        <v/>
      </c>
      <c r="U61" s="98">
        <f>IF(Q61&gt;0,$L61/16*Q61,"")</f>
        <v>50867.814375000002</v>
      </c>
      <c r="V61" s="98" t="str">
        <f>IF(R61&gt;0,$L61/16*R61,"")</f>
        <v/>
      </c>
      <c r="W61" s="98">
        <f>IF(SUM(S61:V61)&gt;0,SUM(S61:V61),"")</f>
        <v>50867.814375000002</v>
      </c>
      <c r="X61" s="98">
        <f>IF(SUM(S61:V61)&gt;0,SUM(S61:V61)/K61,"")</f>
        <v>29067.322500000002</v>
      </c>
      <c r="Y61" s="98">
        <f t="shared" si="2"/>
        <v>21800.491875</v>
      </c>
      <c r="Z61" s="96"/>
      <c r="AA61" s="95"/>
      <c r="AB61" s="96">
        <v>6</v>
      </c>
      <c r="AC61" s="95">
        <f>N61*0.5/16*AB61</f>
        <v>3318.1875</v>
      </c>
      <c r="AD61" s="96"/>
      <c r="AE61" s="95"/>
      <c r="AF61" s="98">
        <f>SUM(S61:V61,AA61,AC61,AE61)</f>
        <v>54186.001875000002</v>
      </c>
      <c r="AG61" s="95"/>
      <c r="AH61" s="95"/>
      <c r="AI61" s="95">
        <v>2654.55</v>
      </c>
      <c r="AJ61" s="95"/>
      <c r="AK61" s="96"/>
      <c r="AL61" s="95"/>
      <c r="AM61" s="96">
        <v>6</v>
      </c>
      <c r="AN61" s="99">
        <v>15260.344300000001</v>
      </c>
      <c r="AO61" s="99">
        <f>ROUND(AN61/$K61, 0)</f>
        <v>8720</v>
      </c>
      <c r="AP61" s="99">
        <f>AN61-AO61</f>
        <v>6540.3443000000007</v>
      </c>
      <c r="AQ61" s="96"/>
      <c r="AR61" s="99"/>
      <c r="AS61" s="99"/>
      <c r="AT61" s="99"/>
      <c r="AU61" s="99"/>
      <c r="AV61" s="99"/>
      <c r="AW61" s="99"/>
      <c r="AX61" s="99"/>
      <c r="AY61" s="99"/>
      <c r="AZ61" s="99"/>
      <c r="BA61" s="99">
        <f>L61*0.1*(SUM(P61:R61)/16+SUM(O61:O61)/24)</f>
        <v>5086.7814375000007</v>
      </c>
      <c r="BB61" s="99">
        <f>ROUND(BA61/$K61, 0)</f>
        <v>2907</v>
      </c>
      <c r="BC61" s="99">
        <f>BA61-BB61</f>
        <v>2179.7814375000007</v>
      </c>
      <c r="BD61" s="99"/>
      <c r="BE61" s="99"/>
      <c r="BF61" s="99"/>
      <c r="BG61" s="117">
        <f t="array" ref="BG61">SUM(ROUND(AF61:AJ61,0),ROUND(AL61:AL61,0),ROUND(AN61:AN61,0),ROUND(AR61:BA61,0),ROUND(BD61,0))</f>
        <v>77188</v>
      </c>
    </row>
    <row r="62" spans="1:59" s="45" customFormat="1" ht="12" thickBot="1" x14ac:dyDescent="0.25">
      <c r="A62" s="129">
        <v>34</v>
      </c>
      <c r="B62" s="130" t="s">
        <v>189</v>
      </c>
      <c r="C62" s="130" t="s">
        <v>127</v>
      </c>
      <c r="D62" s="131" t="s">
        <v>79</v>
      </c>
      <c r="E62" s="131">
        <v>2</v>
      </c>
      <c r="F62" s="130" t="s">
        <v>190</v>
      </c>
      <c r="G62" s="131" t="s">
        <v>86</v>
      </c>
      <c r="H62" s="132" t="s">
        <v>82</v>
      </c>
      <c r="I62" s="133">
        <v>4.8099999999999996</v>
      </c>
      <c r="J62" s="134">
        <f t="shared" si="0"/>
        <v>85122.569999999992</v>
      </c>
      <c r="K62" s="135">
        <v>1.75</v>
      </c>
      <c r="L62" s="134">
        <f t="shared" si="1"/>
        <v>148964.4975</v>
      </c>
      <c r="M62" s="136"/>
      <c r="N62" s="134">
        <v>17697</v>
      </c>
      <c r="O62" s="135"/>
      <c r="P62" s="135">
        <v>8</v>
      </c>
      <c r="Q62" s="135">
        <v>9</v>
      </c>
      <c r="R62" s="135"/>
      <c r="S62" s="137" t="str">
        <f>IF(O62&gt;0,$L62/24*O62,"")</f>
        <v/>
      </c>
      <c r="T62" s="137">
        <f>IF(P62&gt;0,$L62/16*P62,"")</f>
        <v>74482.248749999999</v>
      </c>
      <c r="U62" s="137">
        <f>IF(Q62&gt;0,$L62/16*Q62,"")</f>
        <v>83792.529843750002</v>
      </c>
      <c r="V62" s="137" t="str">
        <f>IF(R62&gt;0,$L62/16*R62,"")</f>
        <v/>
      </c>
      <c r="W62" s="137">
        <f>IF(SUM(S62:V62)&gt;0,SUM(S62:V62),"")</f>
        <v>158274.77859375</v>
      </c>
      <c r="X62" s="137">
        <f>IF(SUM(S62:V62)&gt;0,SUM(S62:V62)/K62,"")</f>
        <v>90442.730624999997</v>
      </c>
      <c r="Y62" s="137">
        <f t="shared" si="2"/>
        <v>67832.047968750005</v>
      </c>
      <c r="Z62" s="135">
        <v>5</v>
      </c>
      <c r="AA62" s="134">
        <f>N62*0.4/16*Z62</f>
        <v>2212.125</v>
      </c>
      <c r="AB62" s="135">
        <v>4.5</v>
      </c>
      <c r="AC62" s="134">
        <f>N62*0.4/16*AB62</f>
        <v>1990.9125000000001</v>
      </c>
      <c r="AD62" s="135"/>
      <c r="AE62" s="134"/>
      <c r="AF62" s="137">
        <f>SUM(S62:V62,AA62,AC62,AE62)</f>
        <v>162477.81609375001</v>
      </c>
      <c r="AG62" s="134"/>
      <c r="AH62" s="134"/>
      <c r="AI62" s="134"/>
      <c r="AJ62" s="134"/>
      <c r="AK62" s="135">
        <v>2</v>
      </c>
      <c r="AL62" s="134">
        <f>N62*0.4*AK62/16</f>
        <v>884.85</v>
      </c>
      <c r="AM62" s="135">
        <v>17</v>
      </c>
      <c r="AN62" s="138">
        <v>47482.433599999997</v>
      </c>
      <c r="AO62" s="138">
        <f>ROUND(AN62/$K62, 0)</f>
        <v>27133</v>
      </c>
      <c r="AP62" s="138">
        <f>AN62-AO62</f>
        <v>20349.433599999997</v>
      </c>
      <c r="AQ62" s="135">
        <f>IF(COUNT(O62:R62)&gt;0,SUM(O62:R62),"")</f>
        <v>17</v>
      </c>
      <c r="AR62" s="138"/>
      <c r="AS62" s="138"/>
      <c r="AT62" s="138"/>
      <c r="AU62" s="138">
        <v>47482.433599999997</v>
      </c>
      <c r="AV62" s="138"/>
      <c r="AW62" s="138"/>
      <c r="AX62" s="138"/>
      <c r="AY62" s="138"/>
      <c r="AZ62" s="138"/>
      <c r="BA62" s="138">
        <f>L62*0.1*(SUM(P62:R62)/16+SUM(O62:O62)/24)</f>
        <v>15827.477859375</v>
      </c>
      <c r="BB62" s="138">
        <f>ROUND(BA62/$K62, 0)</f>
        <v>9044</v>
      </c>
      <c r="BC62" s="138">
        <f>BA62-BB62</f>
        <v>6783.4778593749998</v>
      </c>
      <c r="BD62" s="138"/>
      <c r="BE62" s="138"/>
      <c r="BF62" s="138"/>
      <c r="BG62" s="139">
        <f t="array" ref="BG62">SUM(ROUND(AF62:AJ62,0),ROUND(AL62:AL62,0),ROUND(AN62:AN62,0),ROUND(AR62:BA62,0),ROUND(BD62,0))</f>
        <v>274154</v>
      </c>
    </row>
    <row r="63" spans="1:59" s="45" customFormat="1" ht="12" thickBot="1" x14ac:dyDescent="0.25">
      <c r="A63" s="129">
        <v>35</v>
      </c>
      <c r="B63" s="130" t="s">
        <v>191</v>
      </c>
      <c r="C63" s="130" t="s">
        <v>125</v>
      </c>
      <c r="D63" s="131" t="s">
        <v>79</v>
      </c>
      <c r="E63" s="131" t="s">
        <v>93</v>
      </c>
      <c r="F63" s="130" t="s">
        <v>192</v>
      </c>
      <c r="G63" s="131" t="s">
        <v>86</v>
      </c>
      <c r="H63" s="132" t="s">
        <v>94</v>
      </c>
      <c r="I63" s="133">
        <v>4.7300000000000004</v>
      </c>
      <c r="J63" s="134">
        <f t="shared" si="0"/>
        <v>83706.810000000012</v>
      </c>
      <c r="K63" s="135">
        <v>1.75</v>
      </c>
      <c r="L63" s="134">
        <f t="shared" si="1"/>
        <v>146486.91750000001</v>
      </c>
      <c r="M63" s="136"/>
      <c r="N63" s="134">
        <v>17697</v>
      </c>
      <c r="O63" s="135"/>
      <c r="P63" s="135"/>
      <c r="Q63" s="135">
        <v>10</v>
      </c>
      <c r="R63" s="135">
        <v>10</v>
      </c>
      <c r="S63" s="137" t="str">
        <f>IF(O63&gt;0,$L63/24*O63,"")</f>
        <v/>
      </c>
      <c r="T63" s="137" t="str">
        <f>IF(P63&gt;0,$L63/16*P63,"")</f>
        <v/>
      </c>
      <c r="U63" s="137">
        <f>IF(Q63&gt;0,$L63/16*Q63,"")</f>
        <v>91554.323437500003</v>
      </c>
      <c r="V63" s="137">
        <f>IF(R63&gt;0,$L63/16*R63,"")</f>
        <v>91554.323437500003</v>
      </c>
      <c r="W63" s="137">
        <f>IF(SUM(S63:V63)&gt;0,SUM(S63:V63),"")</f>
        <v>183108.64687500001</v>
      </c>
      <c r="X63" s="137">
        <f>IF(SUM(S63:V63)&gt;0,SUM(S63:V63)/K63,"")</f>
        <v>104633.5125</v>
      </c>
      <c r="Y63" s="137">
        <f t="shared" si="2"/>
        <v>78475.134375000009</v>
      </c>
      <c r="Z63" s="135"/>
      <c r="AA63" s="134"/>
      <c r="AB63" s="135">
        <v>10</v>
      </c>
      <c r="AC63" s="134">
        <f>N63*0.4/16*AB63</f>
        <v>4424.25</v>
      </c>
      <c r="AD63" s="135">
        <v>10</v>
      </c>
      <c r="AE63" s="134">
        <f>N63*0.4/16*AD63</f>
        <v>4424.25</v>
      </c>
      <c r="AF63" s="137">
        <f>SUM(S63:V63,AA63,AC63,AE63)</f>
        <v>191957.14687500001</v>
      </c>
      <c r="AG63" s="134"/>
      <c r="AH63" s="134"/>
      <c r="AI63" s="134"/>
      <c r="AJ63" s="134"/>
      <c r="AK63" s="135"/>
      <c r="AL63" s="134"/>
      <c r="AM63" s="135">
        <v>20</v>
      </c>
      <c r="AN63" s="138">
        <v>54932.594100000002</v>
      </c>
      <c r="AO63" s="138">
        <f>ROUND(AN63/$K63, 0)</f>
        <v>31390</v>
      </c>
      <c r="AP63" s="138">
        <f>AN63-AO63</f>
        <v>23542.594100000002</v>
      </c>
      <c r="AQ63" s="135"/>
      <c r="AR63" s="138"/>
      <c r="AS63" s="138"/>
      <c r="AT63" s="138"/>
      <c r="AU63" s="138"/>
      <c r="AV63" s="138"/>
      <c r="AW63" s="138"/>
      <c r="AX63" s="138"/>
      <c r="AY63" s="138"/>
      <c r="AZ63" s="138"/>
      <c r="BA63" s="138">
        <f>L63*0.1*(SUM(P63:R63)/16+SUM(O63:O63)/24)</f>
        <v>18310.864687500001</v>
      </c>
      <c r="BB63" s="138">
        <f>ROUND(BA63/$K63, 0)</f>
        <v>10463</v>
      </c>
      <c r="BC63" s="138">
        <f>BA63-BB63</f>
        <v>7847.8646875000013</v>
      </c>
      <c r="BD63" s="138"/>
      <c r="BE63" s="138"/>
      <c r="BF63" s="138"/>
      <c r="BG63" s="139">
        <f t="array" ref="BG63">SUM(ROUND(AF63:AJ63,0),ROUND(AL63:AL63,0),ROUND(AN63:AN63,0),ROUND(AR63:BA63,0),ROUND(BD63,0))</f>
        <v>265201</v>
      </c>
    </row>
    <row r="64" spans="1:59" s="45" customFormat="1" ht="11.25" x14ac:dyDescent="0.2">
      <c r="A64" s="104">
        <v>36</v>
      </c>
      <c r="B64" s="105" t="s">
        <v>193</v>
      </c>
      <c r="C64" s="106" t="s">
        <v>127</v>
      </c>
      <c r="D64" s="107" t="s">
        <v>79</v>
      </c>
      <c r="E64" s="107">
        <v>1</v>
      </c>
      <c r="F64" s="106" t="s">
        <v>190</v>
      </c>
      <c r="G64" s="107" t="s">
        <v>86</v>
      </c>
      <c r="H64" s="108" t="s">
        <v>87</v>
      </c>
      <c r="I64" s="109">
        <v>4.8600000000000003</v>
      </c>
      <c r="J64" s="110">
        <f t="shared" si="0"/>
        <v>86007.420000000013</v>
      </c>
      <c r="K64" s="111">
        <v>1.75</v>
      </c>
      <c r="L64" s="110">
        <f t="shared" si="1"/>
        <v>150512.98500000002</v>
      </c>
      <c r="M64" s="112"/>
      <c r="N64" s="110">
        <v>17697</v>
      </c>
      <c r="O64" s="111"/>
      <c r="P64" s="111"/>
      <c r="Q64" s="111">
        <v>18</v>
      </c>
      <c r="R64" s="111"/>
      <c r="S64" s="113" t="str">
        <f>IF(O64&gt;0,$L64/24*O64,"")</f>
        <v/>
      </c>
      <c r="T64" s="113" t="str">
        <f>IF(P64&gt;0,$L64/16*P64,"")</f>
        <v/>
      </c>
      <c r="U64" s="113">
        <f>IF(Q64&gt;0,$L64/16*Q64,"")</f>
        <v>169327.10812500003</v>
      </c>
      <c r="V64" s="113" t="str">
        <f>IF(R64&gt;0,$L64/16*R64,"")</f>
        <v/>
      </c>
      <c r="W64" s="113">
        <f>IF(SUM(S64:V64)&gt;0,SUM(S64:V64),"")</f>
        <v>169327.10812500003</v>
      </c>
      <c r="X64" s="113">
        <f>IF(SUM(S64:V64)&gt;0,SUM(S64:V64)/K64,"")</f>
        <v>96758.347500000018</v>
      </c>
      <c r="Y64" s="113">
        <f t="shared" si="2"/>
        <v>72568.76062500001</v>
      </c>
      <c r="Z64" s="111"/>
      <c r="AA64" s="110"/>
      <c r="AB64" s="111">
        <v>9</v>
      </c>
      <c r="AC64" s="110">
        <f>N64*0.4/16*AB64</f>
        <v>3981.8250000000003</v>
      </c>
      <c r="AD64" s="111"/>
      <c r="AE64" s="110"/>
      <c r="AF64" s="113">
        <f>SUM(S64:V64,AA64,AC64,AE64)</f>
        <v>173308.93312500004</v>
      </c>
      <c r="AG64" s="110">
        <f>N64*0.6</f>
        <v>10618.199999999999</v>
      </c>
      <c r="AH64" s="110"/>
      <c r="AI64" s="110"/>
      <c r="AJ64" s="110"/>
      <c r="AK64" s="111">
        <v>6</v>
      </c>
      <c r="AL64" s="110">
        <f>N64*0.4*AK64/16</f>
        <v>2654.55</v>
      </c>
      <c r="AM64" s="111">
        <v>18</v>
      </c>
      <c r="AN64" s="114">
        <v>50798.132400000002</v>
      </c>
      <c r="AO64" s="114">
        <f>ROUND(AN64/$K64, 0)</f>
        <v>29028</v>
      </c>
      <c r="AP64" s="114">
        <f>AN64-AO64</f>
        <v>21770.132400000002</v>
      </c>
      <c r="AQ64" s="111">
        <f>IF(COUNT(O64:R64)&gt;0,SUM(O64:R64),"")</f>
        <v>18</v>
      </c>
      <c r="AR64" s="114"/>
      <c r="AS64" s="114"/>
      <c r="AT64" s="114">
        <v>59264.487800000003</v>
      </c>
      <c r="AU64" s="114"/>
      <c r="AV64" s="114"/>
      <c r="AW64" s="114"/>
      <c r="AX64" s="114">
        <f>30630*1</f>
        <v>30630</v>
      </c>
      <c r="AY64" s="114"/>
      <c r="AZ64" s="114"/>
      <c r="BA64" s="114">
        <f>L64*0.1*(SUM(P64:R64)/16+SUM(O64:O64)/24)</f>
        <v>16932.710812500001</v>
      </c>
      <c r="BB64" s="114">
        <f>ROUND(BA64/$K64, 0)</f>
        <v>9676</v>
      </c>
      <c r="BC64" s="114">
        <f>BA64-BB64</f>
        <v>7256.7108125000013</v>
      </c>
      <c r="BD64" s="114"/>
      <c r="BE64" s="114"/>
      <c r="BF64" s="114"/>
      <c r="BG64" s="115">
        <f t="array" ref="BG64">SUM(ROUND(AF64:AJ64,0),ROUND(AL64:AL64,0),ROUND(AN64:AN64,0),ROUND(AR64:BA64,0),ROUND(BD64,0))</f>
        <v>344207</v>
      </c>
    </row>
    <row r="65" spans="1:59" s="45" customFormat="1" ht="12" thickBot="1" x14ac:dyDescent="0.25">
      <c r="A65" s="103"/>
      <c r="B65" s="100"/>
      <c r="C65" s="91" t="s">
        <v>142</v>
      </c>
      <c r="D65" s="92" t="s">
        <v>79</v>
      </c>
      <c r="E65" s="92">
        <v>1</v>
      </c>
      <c r="F65" s="91" t="s">
        <v>190</v>
      </c>
      <c r="G65" s="92" t="s">
        <v>86</v>
      </c>
      <c r="H65" s="93" t="s">
        <v>87</v>
      </c>
      <c r="I65" s="94">
        <v>4.8600000000000003</v>
      </c>
      <c r="J65" s="95">
        <f t="shared" si="0"/>
        <v>86007.420000000013</v>
      </c>
      <c r="K65" s="96">
        <v>1.75</v>
      </c>
      <c r="L65" s="95">
        <f t="shared" si="1"/>
        <v>150512.98500000002</v>
      </c>
      <c r="M65" s="97"/>
      <c r="N65" s="95">
        <v>17697</v>
      </c>
      <c r="O65" s="96"/>
      <c r="P65" s="96"/>
      <c r="Q65" s="96">
        <v>2</v>
      </c>
      <c r="R65" s="96"/>
      <c r="S65" s="98" t="str">
        <f>IF(O65&gt;0,$L65/24*O65,"")</f>
        <v/>
      </c>
      <c r="T65" s="98" t="str">
        <f>IF(P65&gt;0,$L65/16*P65,"")</f>
        <v/>
      </c>
      <c r="U65" s="98">
        <f>IF(Q65&gt;0,$L65/16*Q65,"")</f>
        <v>18814.123125000002</v>
      </c>
      <c r="V65" s="98" t="str">
        <f>IF(R65&gt;0,$L65/16*R65,"")</f>
        <v/>
      </c>
      <c r="W65" s="98">
        <f>IF(SUM(S65:V65)&gt;0,SUM(S65:V65),"")</f>
        <v>18814.123125000002</v>
      </c>
      <c r="X65" s="98">
        <f>IF(SUM(S65:V65)&gt;0,SUM(S65:V65)/K65,"")</f>
        <v>10750.927500000002</v>
      </c>
      <c r="Y65" s="98">
        <f t="shared" si="2"/>
        <v>8063.1956250000003</v>
      </c>
      <c r="Z65" s="96"/>
      <c r="AA65" s="95"/>
      <c r="AB65" s="96"/>
      <c r="AC65" s="95"/>
      <c r="AD65" s="96"/>
      <c r="AE65" s="95"/>
      <c r="AF65" s="98">
        <f>SUM(S65:V65,AA65,AC65,AE65)</f>
        <v>18814.123125000002</v>
      </c>
      <c r="AG65" s="95"/>
      <c r="AH65" s="95"/>
      <c r="AI65" s="95">
        <v>884.85</v>
      </c>
      <c r="AJ65" s="95"/>
      <c r="AK65" s="96"/>
      <c r="AL65" s="95"/>
      <c r="AM65" s="96">
        <v>2</v>
      </c>
      <c r="AN65" s="99">
        <v>5644.2368999999999</v>
      </c>
      <c r="AO65" s="99">
        <f>ROUND(AN65/$K65, 0)</f>
        <v>3225</v>
      </c>
      <c r="AP65" s="99">
        <f>AN65-AO65</f>
        <v>2419.2368999999999</v>
      </c>
      <c r="AQ65" s="96">
        <f>IF(COUNT(O65:R65)&gt;0,SUM(O65:R65),"")</f>
        <v>2</v>
      </c>
      <c r="AR65" s="99"/>
      <c r="AS65" s="99"/>
      <c r="AT65" s="99">
        <v>6584.9431000000004</v>
      </c>
      <c r="AU65" s="99"/>
      <c r="AV65" s="99"/>
      <c r="AW65" s="99"/>
      <c r="AX65" s="99"/>
      <c r="AY65" s="99"/>
      <c r="AZ65" s="99"/>
      <c r="BA65" s="99">
        <f>L65*0.1*(SUM(P65:R65)/16+SUM(O65:O65)/24)</f>
        <v>1881.4123125000003</v>
      </c>
      <c r="BB65" s="99">
        <f>ROUND(BA65/$K65, 0)</f>
        <v>1075</v>
      </c>
      <c r="BC65" s="99">
        <f>BA65-BB65</f>
        <v>806.41231250000033</v>
      </c>
      <c r="BD65" s="99"/>
      <c r="BE65" s="99"/>
      <c r="BF65" s="99"/>
      <c r="BG65" s="117">
        <f t="array" ref="BG65">SUM(ROUND(AF65:AJ65,0),ROUND(AL65:AL65,0),ROUND(AN65:AN65,0),ROUND(AR65:BA65,0),ROUND(BD65,0))</f>
        <v>33809</v>
      </c>
    </row>
    <row r="66" spans="1:59" s="45" customFormat="1" ht="12" thickBot="1" x14ac:dyDescent="0.25">
      <c r="A66" s="129">
        <v>37</v>
      </c>
      <c r="B66" s="130" t="s">
        <v>194</v>
      </c>
      <c r="C66" s="130" t="s">
        <v>195</v>
      </c>
      <c r="D66" s="131" t="s">
        <v>79</v>
      </c>
      <c r="E66" s="131" t="s">
        <v>93</v>
      </c>
      <c r="F66" s="130" t="s">
        <v>85</v>
      </c>
      <c r="G66" s="131" t="s">
        <v>86</v>
      </c>
      <c r="H66" s="132" t="s">
        <v>94</v>
      </c>
      <c r="I66" s="133">
        <v>4.7300000000000004</v>
      </c>
      <c r="J66" s="134">
        <f t="shared" si="0"/>
        <v>83706.810000000012</v>
      </c>
      <c r="K66" s="135">
        <v>1.75</v>
      </c>
      <c r="L66" s="134">
        <f t="shared" si="1"/>
        <v>146486.91750000001</v>
      </c>
      <c r="M66" s="136"/>
      <c r="N66" s="134">
        <v>17697</v>
      </c>
      <c r="O66" s="135"/>
      <c r="P66" s="135"/>
      <c r="Q66" s="135">
        <v>20</v>
      </c>
      <c r="R66" s="135">
        <v>5</v>
      </c>
      <c r="S66" s="137" t="str">
        <f>IF(O66&gt;0,$L66/24*O66,"")</f>
        <v/>
      </c>
      <c r="T66" s="137" t="str">
        <f>IF(P66&gt;0,$L66/16*P66,"")</f>
        <v/>
      </c>
      <c r="U66" s="137">
        <f>IF(Q66&gt;0,$L66/16*Q66,"")</f>
        <v>183108.64687500001</v>
      </c>
      <c r="V66" s="137">
        <f>IF(R66&gt;0,$L66/16*R66,"")</f>
        <v>45777.161718750001</v>
      </c>
      <c r="W66" s="137">
        <f>IF(SUM(S66:V66)&gt;0,SUM(S66:V66),"")</f>
        <v>228885.80859375</v>
      </c>
      <c r="X66" s="137">
        <f>IF(SUM(S66:V66)&gt;0,SUM(S66:V66)/K66,"")</f>
        <v>130791.890625</v>
      </c>
      <c r="Y66" s="137">
        <f t="shared" si="2"/>
        <v>98093.91796875</v>
      </c>
      <c r="Z66" s="135"/>
      <c r="AA66" s="134"/>
      <c r="AB66" s="135">
        <v>20</v>
      </c>
      <c r="AC66" s="134">
        <f>N66*0.4/16*AB66</f>
        <v>8848.5</v>
      </c>
      <c r="AD66" s="135">
        <v>5</v>
      </c>
      <c r="AE66" s="134">
        <f>N66*0.4/16*AD66</f>
        <v>2212.125</v>
      </c>
      <c r="AF66" s="137">
        <f>SUM(S66:V66,AA66,AC66,AE66)</f>
        <v>239946.43359375</v>
      </c>
      <c r="AG66" s="134">
        <f>N66*0.6</f>
        <v>10618.199999999999</v>
      </c>
      <c r="AH66" s="134">
        <f>N66*0.3</f>
        <v>5309.0999999999995</v>
      </c>
      <c r="AI66" s="134"/>
      <c r="AJ66" s="134"/>
      <c r="AK66" s="135"/>
      <c r="AL66" s="134"/>
      <c r="AM66" s="135">
        <v>25</v>
      </c>
      <c r="AN66" s="138">
        <v>68665.742599999998</v>
      </c>
      <c r="AO66" s="138">
        <f>ROUND(AN66/$K66, 0)</f>
        <v>39238</v>
      </c>
      <c r="AP66" s="138">
        <f>AN66-AO66</f>
        <v>29427.742599999998</v>
      </c>
      <c r="AQ66" s="135"/>
      <c r="AR66" s="138"/>
      <c r="AS66" s="138"/>
      <c r="AT66" s="138"/>
      <c r="AU66" s="138"/>
      <c r="AV66" s="138"/>
      <c r="AW66" s="138"/>
      <c r="AX66" s="138"/>
      <c r="AY66" s="138"/>
      <c r="AZ66" s="138"/>
      <c r="BA66" s="138">
        <f>L66*0.1*(SUM(P66:R66)/16+SUM(O66:O66)/24)</f>
        <v>22888.580859375004</v>
      </c>
      <c r="BB66" s="138">
        <f>ROUND(BA66/$K66, 0)</f>
        <v>13079</v>
      </c>
      <c r="BC66" s="138">
        <f>BA66-BB66</f>
        <v>9809.5808593750044</v>
      </c>
      <c r="BD66" s="138"/>
      <c r="BE66" s="138"/>
      <c r="BF66" s="138"/>
      <c r="BG66" s="139">
        <f t="array" ref="BG66">SUM(ROUND(AF66:AJ66,0),ROUND(AL66:AL66,0),ROUND(AN66:AN66,0),ROUND(AR66:BA66,0),ROUND(BD66,0))</f>
        <v>347428</v>
      </c>
    </row>
    <row r="67" spans="1:59" s="45" customFormat="1" ht="11.25" x14ac:dyDescent="0.2">
      <c r="A67" s="104">
        <v>38</v>
      </c>
      <c r="B67" s="105" t="s">
        <v>196</v>
      </c>
      <c r="C67" s="106" t="s">
        <v>173</v>
      </c>
      <c r="D67" s="107" t="s">
        <v>79</v>
      </c>
      <c r="E67" s="107" t="s">
        <v>84</v>
      </c>
      <c r="F67" s="106" t="s">
        <v>197</v>
      </c>
      <c r="G67" s="107" t="s">
        <v>86</v>
      </c>
      <c r="H67" s="108" t="s">
        <v>113</v>
      </c>
      <c r="I67" s="109">
        <v>5.16</v>
      </c>
      <c r="J67" s="110">
        <f t="shared" si="0"/>
        <v>91316.52</v>
      </c>
      <c r="K67" s="111">
        <v>1.75</v>
      </c>
      <c r="L67" s="110">
        <f t="shared" si="1"/>
        <v>159803.91</v>
      </c>
      <c r="M67" s="112"/>
      <c r="N67" s="110">
        <v>17697</v>
      </c>
      <c r="O67" s="111"/>
      <c r="P67" s="111">
        <v>19</v>
      </c>
      <c r="Q67" s="111"/>
      <c r="R67" s="111"/>
      <c r="S67" s="113" t="str">
        <f>IF(O67&gt;0,$L67/24*O67,"")</f>
        <v/>
      </c>
      <c r="T67" s="113">
        <f>IF(P67&gt;0,$L67/16*P67,"")</f>
        <v>189767.143125</v>
      </c>
      <c r="U67" s="113" t="str">
        <f>IF(Q67&gt;0,$L67/16*Q67,"")</f>
        <v/>
      </c>
      <c r="V67" s="113" t="str">
        <f>IF(R67&gt;0,$L67/16*R67,"")</f>
        <v/>
      </c>
      <c r="W67" s="113">
        <f>IF(SUM(S67:V67)&gt;0,SUM(S67:V67),"")</f>
        <v>189767.143125</v>
      </c>
      <c r="X67" s="113">
        <f>IF(SUM(S67:V67)&gt;0,SUM(S67:V67)/K67,"")</f>
        <v>108438.36750000001</v>
      </c>
      <c r="Y67" s="113">
        <f t="shared" si="2"/>
        <v>81328.775624999995</v>
      </c>
      <c r="Z67" s="111"/>
      <c r="AA67" s="110">
        <f>N67*0.4</f>
        <v>7078.8</v>
      </c>
      <c r="AB67" s="111"/>
      <c r="AC67" s="110"/>
      <c r="AD67" s="111"/>
      <c r="AE67" s="110"/>
      <c r="AF67" s="113">
        <f>SUM(S67:V67,AA67,AC67,AE67)</f>
        <v>196845.94312499999</v>
      </c>
      <c r="AG67" s="110">
        <f>N67*0.5</f>
        <v>8848.5</v>
      </c>
      <c r="AH67" s="110"/>
      <c r="AI67" s="110"/>
      <c r="AJ67" s="110"/>
      <c r="AK67" s="111"/>
      <c r="AL67" s="110"/>
      <c r="AM67" s="111">
        <v>19</v>
      </c>
      <c r="AN67" s="114">
        <v>56930.142899999999</v>
      </c>
      <c r="AO67" s="114">
        <f>ROUND(AN67/$K67, 0)</f>
        <v>32532</v>
      </c>
      <c r="AP67" s="114">
        <f>AN67-AO67</f>
        <v>24398.142899999999</v>
      </c>
      <c r="AQ67" s="111">
        <f>IF(COUNT(O67:R67)&gt;0,SUM(O67:R67),"")</f>
        <v>19</v>
      </c>
      <c r="AR67" s="114"/>
      <c r="AS67" s="114">
        <v>75906.857199999999</v>
      </c>
      <c r="AT67" s="114"/>
      <c r="AU67" s="114"/>
      <c r="AV67" s="114"/>
      <c r="AW67" s="114"/>
      <c r="AX67" s="114"/>
      <c r="AY67" s="114"/>
      <c r="AZ67" s="114"/>
      <c r="BA67" s="114">
        <f>L67*0.1*(SUM(P67:R67)/16+SUM(O67:O67)/24)</f>
        <v>18976.7143125</v>
      </c>
      <c r="BB67" s="114">
        <f>ROUND(BA67/$K67, 0)</f>
        <v>10844</v>
      </c>
      <c r="BC67" s="114">
        <f>BA67-BB67</f>
        <v>8132.7143125000002</v>
      </c>
      <c r="BD67" s="114"/>
      <c r="BE67" s="114"/>
      <c r="BF67" s="114"/>
      <c r="BG67" s="115">
        <f t="array" ref="BG67">SUM(ROUND(AF67:AJ67,0),ROUND(AL67:AL67,0),ROUND(AN67:AN67,0),ROUND(AR67:BA67,0),ROUND(BD67,0))</f>
        <v>357509</v>
      </c>
    </row>
    <row r="68" spans="1:59" s="45" customFormat="1" ht="12" thickBot="1" x14ac:dyDescent="0.25">
      <c r="A68" s="103"/>
      <c r="B68" s="100"/>
      <c r="C68" s="91" t="s">
        <v>198</v>
      </c>
      <c r="D68" s="92" t="s">
        <v>79</v>
      </c>
      <c r="E68" s="92" t="s">
        <v>93</v>
      </c>
      <c r="F68" s="91" t="s">
        <v>197</v>
      </c>
      <c r="G68" s="92" t="s">
        <v>86</v>
      </c>
      <c r="H68" s="93" t="s">
        <v>94</v>
      </c>
      <c r="I68" s="94">
        <v>4.49</v>
      </c>
      <c r="J68" s="95">
        <f t="shared" si="0"/>
        <v>79459.53</v>
      </c>
      <c r="K68" s="96">
        <v>1.75</v>
      </c>
      <c r="L68" s="95">
        <f t="shared" si="1"/>
        <v>139054.17749999999</v>
      </c>
      <c r="M68" s="97"/>
      <c r="N68" s="95">
        <v>17697</v>
      </c>
      <c r="O68" s="96"/>
      <c r="P68" s="96">
        <v>4.5</v>
      </c>
      <c r="Q68" s="96"/>
      <c r="R68" s="96"/>
      <c r="S68" s="98" t="str">
        <f>IF(O68&gt;0,$L68/24*O68,"")</f>
        <v/>
      </c>
      <c r="T68" s="98">
        <f>IF(P68&gt;0,$L68/16*P68,"")</f>
        <v>39108.987421874997</v>
      </c>
      <c r="U68" s="98" t="str">
        <f>IF(Q68&gt;0,$L68/16*Q68,"")</f>
        <v/>
      </c>
      <c r="V68" s="98" t="str">
        <f>IF(R68&gt;0,$L68/16*R68,"")</f>
        <v/>
      </c>
      <c r="W68" s="98">
        <f>IF(SUM(S68:V68)&gt;0,SUM(S68:V68),"")</f>
        <v>39108.987421874997</v>
      </c>
      <c r="X68" s="98">
        <f>IF(SUM(S68:V68)&gt;0,SUM(S68:V68)/K68,"")</f>
        <v>22347.992812499997</v>
      </c>
      <c r="Y68" s="98">
        <f t="shared" si="2"/>
        <v>16760.994609375</v>
      </c>
      <c r="Z68" s="96"/>
      <c r="AA68" s="95"/>
      <c r="AB68" s="96"/>
      <c r="AC68" s="95"/>
      <c r="AD68" s="96"/>
      <c r="AE68" s="95"/>
      <c r="AF68" s="98">
        <f>SUM(S68:V68,AA68,AC68,AE68)</f>
        <v>39108.987421874997</v>
      </c>
      <c r="AG68" s="95"/>
      <c r="AH68" s="95"/>
      <c r="AI68" s="95"/>
      <c r="AJ68" s="95"/>
      <c r="AK68" s="96"/>
      <c r="AL68" s="95"/>
      <c r="AM68" s="96">
        <v>4.5</v>
      </c>
      <c r="AN68" s="99">
        <v>11732.6962</v>
      </c>
      <c r="AO68" s="99">
        <f>ROUND(AN68/$K68, 0)</f>
        <v>6704</v>
      </c>
      <c r="AP68" s="99">
        <f>AN68-AO68</f>
        <v>5028.6962000000003</v>
      </c>
      <c r="AQ68" s="96">
        <v>4.5</v>
      </c>
      <c r="AR68" s="99"/>
      <c r="AS68" s="99">
        <f>L68*0.4*AQ68/16</f>
        <v>15643.59496875</v>
      </c>
      <c r="AT68" s="99"/>
      <c r="AU68" s="99"/>
      <c r="AV68" s="99"/>
      <c r="AW68" s="99"/>
      <c r="AX68" s="99"/>
      <c r="AY68" s="99"/>
      <c r="AZ68" s="99"/>
      <c r="BA68" s="99">
        <f>L68*0.1*(SUM(P68:R68)/16+SUM(O68:O68)/24)</f>
        <v>3910.8987421874999</v>
      </c>
      <c r="BB68" s="99">
        <f>ROUND(BA68/$K68, 0)</f>
        <v>2235</v>
      </c>
      <c r="BC68" s="99">
        <f>BA68-BB68</f>
        <v>1675.8987421874999</v>
      </c>
      <c r="BD68" s="99"/>
      <c r="BE68" s="99"/>
      <c r="BF68" s="99"/>
      <c r="BG68" s="117">
        <f t="array" ref="BG68">SUM(ROUND(AF68:AJ68,0),ROUND(AL68:AL68,0),ROUND(AN68:AN68,0),ROUND(AR68:BA68,0),ROUND(BD68,0))</f>
        <v>70397</v>
      </c>
    </row>
    <row r="69" spans="1:59" s="45" customFormat="1" ht="12" thickBot="1" x14ac:dyDescent="0.25">
      <c r="A69" s="129">
        <v>39</v>
      </c>
      <c r="B69" s="130" t="s">
        <v>199</v>
      </c>
      <c r="C69" s="130" t="s">
        <v>200</v>
      </c>
      <c r="D69" s="131" t="s">
        <v>79</v>
      </c>
      <c r="E69" s="131" t="s">
        <v>93</v>
      </c>
      <c r="F69" s="130" t="s">
        <v>201</v>
      </c>
      <c r="G69" s="131" t="s">
        <v>86</v>
      </c>
      <c r="H69" s="132" t="s">
        <v>94</v>
      </c>
      <c r="I69" s="133">
        <v>4.7300000000000004</v>
      </c>
      <c r="J69" s="134">
        <f t="shared" si="0"/>
        <v>83706.810000000012</v>
      </c>
      <c r="K69" s="135">
        <v>1.75</v>
      </c>
      <c r="L69" s="134">
        <f t="shared" si="1"/>
        <v>146486.91750000001</v>
      </c>
      <c r="M69" s="136">
        <v>1</v>
      </c>
      <c r="N69" s="134">
        <v>17697</v>
      </c>
      <c r="O69" s="135"/>
      <c r="P69" s="135"/>
      <c r="Q69" s="135"/>
      <c r="R69" s="135">
        <v>1</v>
      </c>
      <c r="S69" s="137"/>
      <c r="T69" s="137"/>
      <c r="U69" s="137"/>
      <c r="V69" s="137"/>
      <c r="W69" s="137" t="str">
        <f>IF(SUM(S69:V69)&gt;0,SUM(S69:V69),"")</f>
        <v/>
      </c>
      <c r="X69" s="137" t="str">
        <f>IF(SUM(S69:V69)&gt;0,SUM(S69:V69)/K69,"")</f>
        <v/>
      </c>
      <c r="Y69" s="137" t="str">
        <f t="shared" si="2"/>
        <v/>
      </c>
      <c r="Z69" s="135"/>
      <c r="AA69" s="134"/>
      <c r="AB69" s="135"/>
      <c r="AC69" s="134"/>
      <c r="AD69" s="135"/>
      <c r="AE69" s="134"/>
      <c r="AF69" s="137">
        <f>SUM(S69:V69,AA69,AC69,AE69)</f>
        <v>0</v>
      </c>
      <c r="AG69" s="134"/>
      <c r="AH69" s="134"/>
      <c r="AI69" s="134"/>
      <c r="AJ69" s="134"/>
      <c r="AK69" s="135"/>
      <c r="AL69" s="134"/>
      <c r="AM69" s="135">
        <v>1</v>
      </c>
      <c r="AN69" s="138">
        <f>L69*0.3*AM69/16</f>
        <v>2746.6297031250001</v>
      </c>
      <c r="AO69" s="138">
        <f>ROUND(AN69/$K69, 0)</f>
        <v>1570</v>
      </c>
      <c r="AP69" s="138">
        <f>AN69-AO69</f>
        <v>1176.6297031250001</v>
      </c>
      <c r="AQ69" s="135"/>
      <c r="AR69" s="138"/>
      <c r="AS69" s="138"/>
      <c r="AT69" s="138"/>
      <c r="AU69" s="138"/>
      <c r="AV69" s="138"/>
      <c r="AW69" s="138"/>
      <c r="AX69" s="138"/>
      <c r="AY69" s="138"/>
      <c r="AZ69" s="138"/>
      <c r="BA69" s="138"/>
      <c r="BB69" s="138"/>
      <c r="BC69" s="138"/>
      <c r="BD69" s="138">
        <f>L69*M69</f>
        <v>146486.91750000001</v>
      </c>
      <c r="BE69" s="138">
        <f>ROUND(BD69/$K69, 0)</f>
        <v>83707</v>
      </c>
      <c r="BF69" s="138">
        <f>BD69-BE69</f>
        <v>62779.91750000001</v>
      </c>
      <c r="BG69" s="139">
        <f t="array" ref="BG69">SUM(ROUND(AF69:AJ69,0),ROUND(AL69:AL69,0),ROUND(AN69:AN69,0),ROUND(AR69:BA69,0),ROUND(BD69,0))</f>
        <v>149234</v>
      </c>
    </row>
    <row r="70" spans="1:59" s="45" customFormat="1" ht="12" thickBot="1" x14ac:dyDescent="0.25">
      <c r="A70" s="129">
        <v>40</v>
      </c>
      <c r="B70" s="130" t="s">
        <v>202</v>
      </c>
      <c r="C70" s="130" t="s">
        <v>83</v>
      </c>
      <c r="D70" s="131" t="s">
        <v>79</v>
      </c>
      <c r="E70" s="131">
        <v>1</v>
      </c>
      <c r="F70" s="130" t="s">
        <v>203</v>
      </c>
      <c r="G70" s="131" t="s">
        <v>86</v>
      </c>
      <c r="H70" s="132" t="s">
        <v>87</v>
      </c>
      <c r="I70" s="133">
        <v>5.2</v>
      </c>
      <c r="J70" s="134">
        <f t="shared" si="0"/>
        <v>92024.400000000009</v>
      </c>
      <c r="K70" s="135">
        <v>1.75</v>
      </c>
      <c r="L70" s="134">
        <f t="shared" si="1"/>
        <v>161042.70000000001</v>
      </c>
      <c r="M70" s="136"/>
      <c r="N70" s="134">
        <v>17697</v>
      </c>
      <c r="O70" s="135"/>
      <c r="P70" s="135"/>
      <c r="Q70" s="135">
        <v>20</v>
      </c>
      <c r="R70" s="135"/>
      <c r="S70" s="137" t="str">
        <f>IF(O70&gt;0,$L70/24*O70,"")</f>
        <v/>
      </c>
      <c r="T70" s="137" t="str">
        <f>IF(P70&gt;0,$L70/16*P70,"")</f>
        <v/>
      </c>
      <c r="U70" s="137">
        <f>IF(Q70&gt;0,$L70/16*Q70,"")</f>
        <v>201303.375</v>
      </c>
      <c r="V70" s="137" t="str">
        <f>IF(R70&gt;0,$L70/16*R70,"")</f>
        <v/>
      </c>
      <c r="W70" s="137">
        <f>IF(SUM(S70:V70)&gt;0,SUM(S70:V70),"")</f>
        <v>201303.375</v>
      </c>
      <c r="X70" s="137">
        <f>IF(SUM(S70:V70)&gt;0,SUM(S70:V70)/K70,"")</f>
        <v>115030.5</v>
      </c>
      <c r="Y70" s="137">
        <f t="shared" si="2"/>
        <v>86272.875</v>
      </c>
      <c r="Z70" s="135"/>
      <c r="AA70" s="134"/>
      <c r="AB70" s="135">
        <v>12</v>
      </c>
      <c r="AC70" s="134">
        <f>N70*0.5/16*AB70</f>
        <v>6636.375</v>
      </c>
      <c r="AD70" s="135"/>
      <c r="AE70" s="134"/>
      <c r="AF70" s="137">
        <f>SUM(S70:V70,AA70,AC70,AE70)</f>
        <v>207939.75</v>
      </c>
      <c r="AG70" s="134">
        <f>N70*0.6</f>
        <v>10618.199999999999</v>
      </c>
      <c r="AH70" s="134"/>
      <c r="AI70" s="134"/>
      <c r="AJ70" s="134"/>
      <c r="AK70" s="135">
        <v>6</v>
      </c>
      <c r="AL70" s="134">
        <f>N70*0.4*AK70/16</f>
        <v>2654.55</v>
      </c>
      <c r="AM70" s="135">
        <v>20</v>
      </c>
      <c r="AN70" s="138">
        <v>60391.012499999997</v>
      </c>
      <c r="AO70" s="138">
        <f>ROUND(AN70/$K70, 0)</f>
        <v>34509</v>
      </c>
      <c r="AP70" s="138">
        <f>AN70-AO70</f>
        <v>25882.012499999997</v>
      </c>
      <c r="AQ70" s="135">
        <f>IF(COUNT(O70:R70)&gt;0,SUM(O70:R70),"")</f>
        <v>20</v>
      </c>
      <c r="AR70" s="138"/>
      <c r="AS70" s="138"/>
      <c r="AT70" s="138">
        <v>70456.181200000006</v>
      </c>
      <c r="AU70" s="138"/>
      <c r="AV70" s="138"/>
      <c r="AW70" s="138"/>
      <c r="AX70" s="138"/>
      <c r="AY70" s="138"/>
      <c r="AZ70" s="138"/>
      <c r="BA70" s="138">
        <f>L70*0.1*(SUM(P70:R70)/16+SUM(O70:O70)/24)</f>
        <v>20130.337500000001</v>
      </c>
      <c r="BB70" s="138">
        <f>ROUND(BA70/$K70, 0)</f>
        <v>11503</v>
      </c>
      <c r="BC70" s="138">
        <f>BA70-BB70</f>
        <v>8627.3375000000015</v>
      </c>
      <c r="BD70" s="138"/>
      <c r="BE70" s="138"/>
      <c r="BF70" s="138"/>
      <c r="BG70" s="139">
        <f t="array" ref="BG70">SUM(ROUND(AF70:AJ70,0),ROUND(AL70:AL70,0),ROUND(AN70:AN70,0),ROUND(AR70:BA70,0),ROUND(BD70,0))</f>
        <v>372190</v>
      </c>
    </row>
    <row r="71" spans="1:59" s="45" customFormat="1" ht="11.25" x14ac:dyDescent="0.2">
      <c r="A71" s="104">
        <v>41</v>
      </c>
      <c r="B71" s="105" t="s">
        <v>204</v>
      </c>
      <c r="C71" s="106" t="s">
        <v>173</v>
      </c>
      <c r="D71" s="107" t="s">
        <v>79</v>
      </c>
      <c r="E71" s="107">
        <v>2</v>
      </c>
      <c r="F71" s="106" t="s">
        <v>205</v>
      </c>
      <c r="G71" s="107" t="s">
        <v>86</v>
      </c>
      <c r="H71" s="108" t="s">
        <v>82</v>
      </c>
      <c r="I71" s="109">
        <v>4.9000000000000004</v>
      </c>
      <c r="J71" s="110">
        <f t="shared" si="0"/>
        <v>86715.3</v>
      </c>
      <c r="K71" s="111">
        <v>1.75</v>
      </c>
      <c r="L71" s="110">
        <f t="shared" si="1"/>
        <v>151751.77499999999</v>
      </c>
      <c r="M71" s="112"/>
      <c r="N71" s="110">
        <v>17697</v>
      </c>
      <c r="O71" s="111"/>
      <c r="P71" s="111">
        <v>8</v>
      </c>
      <c r="Q71" s="111"/>
      <c r="R71" s="111"/>
      <c r="S71" s="113" t="str">
        <f>IF(O71&gt;0,$L71/24*O71,"")</f>
        <v/>
      </c>
      <c r="T71" s="113">
        <f>IF(P71&gt;0,$L71/16*P71,"")</f>
        <v>75875.887499999997</v>
      </c>
      <c r="U71" s="113" t="str">
        <f>IF(Q71&gt;0,$L71/16*Q71,"")</f>
        <v/>
      </c>
      <c r="V71" s="113" t="str">
        <f>IF(R71&gt;0,$L71/16*R71,"")</f>
        <v/>
      </c>
      <c r="W71" s="113">
        <f>IF(SUM(S71:V71)&gt;0,SUM(S71:V71),"")</f>
        <v>75875.887499999997</v>
      </c>
      <c r="X71" s="113">
        <f>IF(SUM(S71:V71)&gt;0,SUM(S71:V71)/K71,"")</f>
        <v>43357.65</v>
      </c>
      <c r="Y71" s="113">
        <f t="shared" si="2"/>
        <v>32518.237499999996</v>
      </c>
      <c r="Z71" s="111"/>
      <c r="AA71" s="110">
        <f>N71*0.4</f>
        <v>7078.8</v>
      </c>
      <c r="AB71" s="111"/>
      <c r="AC71" s="110"/>
      <c r="AD71" s="111"/>
      <c r="AE71" s="110"/>
      <c r="AF71" s="113">
        <f>SUM(S71:V71,AA71,AC71,AE71)</f>
        <v>82954.6875</v>
      </c>
      <c r="AG71" s="110">
        <f>N71*0.5</f>
        <v>8848.5</v>
      </c>
      <c r="AH71" s="110"/>
      <c r="AI71" s="110"/>
      <c r="AJ71" s="110"/>
      <c r="AK71" s="111">
        <v>8</v>
      </c>
      <c r="AL71" s="110">
        <f>N71*0.4*AK71/16</f>
        <v>3539.4</v>
      </c>
      <c r="AM71" s="111">
        <v>8</v>
      </c>
      <c r="AN71" s="114">
        <v>22762.766199999998</v>
      </c>
      <c r="AO71" s="114">
        <f>ROUND(AN71/$K71, 0)</f>
        <v>13007</v>
      </c>
      <c r="AP71" s="114">
        <f>AN71-AO71</f>
        <v>9755.7661999999982</v>
      </c>
      <c r="AQ71" s="111">
        <f>IF(COUNT(O71:R71)&gt;0,SUM(O71:R71),"")</f>
        <v>8</v>
      </c>
      <c r="AR71" s="114"/>
      <c r="AS71" s="114"/>
      <c r="AT71" s="114"/>
      <c r="AU71" s="114">
        <v>22762.766199999998</v>
      </c>
      <c r="AV71" s="114"/>
      <c r="AW71" s="114"/>
      <c r="AX71" s="114"/>
      <c r="AY71" s="114"/>
      <c r="AZ71" s="114"/>
      <c r="BA71" s="114">
        <f>L71*0.1*(SUM(P71:R71)/16+SUM(O71:O71)/24)</f>
        <v>7587.5887499999999</v>
      </c>
      <c r="BB71" s="114">
        <f>ROUND(BA71/$K71, 0)</f>
        <v>4336</v>
      </c>
      <c r="BC71" s="114">
        <f>BA71-BB71</f>
        <v>3251.5887499999999</v>
      </c>
      <c r="BD71" s="114"/>
      <c r="BE71" s="114"/>
      <c r="BF71" s="114"/>
      <c r="BG71" s="115">
        <f t="array" ref="BG71">SUM(ROUND(AF71:AJ71,0),ROUND(AL71:AL71,0),ROUND(AN71:AN71,0),ROUND(AR71:BA71,0),ROUND(BD71,0))</f>
        <v>148457</v>
      </c>
    </row>
    <row r="72" spans="1:59" s="45" customFormat="1" ht="12" thickBot="1" x14ac:dyDescent="0.25">
      <c r="A72" s="103"/>
      <c r="B72" s="100"/>
      <c r="C72" s="91" t="s">
        <v>206</v>
      </c>
      <c r="D72" s="92" t="s">
        <v>79</v>
      </c>
      <c r="E72" s="92">
        <v>2</v>
      </c>
      <c r="F72" s="91" t="s">
        <v>207</v>
      </c>
      <c r="G72" s="92" t="s">
        <v>86</v>
      </c>
      <c r="H72" s="93" t="s">
        <v>82</v>
      </c>
      <c r="I72" s="94">
        <v>4.9000000000000004</v>
      </c>
      <c r="J72" s="95">
        <f t="shared" si="0"/>
        <v>86715.3</v>
      </c>
      <c r="K72" s="96">
        <v>1.75</v>
      </c>
      <c r="L72" s="95">
        <f t="shared" si="1"/>
        <v>151751.77499999999</v>
      </c>
      <c r="M72" s="97"/>
      <c r="N72" s="95">
        <v>17697</v>
      </c>
      <c r="O72" s="96"/>
      <c r="P72" s="96">
        <v>16</v>
      </c>
      <c r="Q72" s="96"/>
      <c r="R72" s="96"/>
      <c r="S72" s="98" t="str">
        <f>IF(O72&gt;0,$L72/24*O72,"")</f>
        <v/>
      </c>
      <c r="T72" s="98">
        <f>IF(P72&gt;0,$L72/16*P72,"")</f>
        <v>151751.77499999999</v>
      </c>
      <c r="U72" s="98" t="str">
        <f>IF(Q72&gt;0,$L72/16*Q72,"")</f>
        <v/>
      </c>
      <c r="V72" s="98" t="str">
        <f>IF(R72&gt;0,$L72/16*R72,"")</f>
        <v/>
      </c>
      <c r="W72" s="98">
        <f>IF(SUM(S72:V72)&gt;0,SUM(S72:V72),"")</f>
        <v>151751.77499999999</v>
      </c>
      <c r="X72" s="98">
        <f>IF(SUM(S72:V72)&gt;0,SUM(S72:V72)/K72,"")</f>
        <v>86715.3</v>
      </c>
      <c r="Y72" s="98">
        <f t="shared" si="2"/>
        <v>65036.474999999991</v>
      </c>
      <c r="Z72" s="96"/>
      <c r="AA72" s="95">
        <f>N72*0.4</f>
        <v>7078.8</v>
      </c>
      <c r="AB72" s="96"/>
      <c r="AC72" s="95"/>
      <c r="AD72" s="96"/>
      <c r="AE72" s="95"/>
      <c r="AF72" s="98">
        <f>SUM(S72:V72,AA72,AC72,AE72)</f>
        <v>158830.57499999998</v>
      </c>
      <c r="AG72" s="95">
        <f>N72*0.5</f>
        <v>8848.5</v>
      </c>
      <c r="AH72" s="95"/>
      <c r="AI72" s="95"/>
      <c r="AJ72" s="95"/>
      <c r="AK72" s="96"/>
      <c r="AL72" s="95"/>
      <c r="AM72" s="96">
        <v>16</v>
      </c>
      <c r="AN72" s="99">
        <v>45525.532500000001</v>
      </c>
      <c r="AO72" s="99">
        <f>ROUND(AN72/$K72, 0)</f>
        <v>26015</v>
      </c>
      <c r="AP72" s="99">
        <f>AN72-AO72</f>
        <v>19510.532500000001</v>
      </c>
      <c r="AQ72" s="96">
        <f>IF(COUNT(O72:R72)&gt;0,SUM(O72:R72),"")</f>
        <v>16</v>
      </c>
      <c r="AR72" s="99"/>
      <c r="AS72" s="99"/>
      <c r="AT72" s="99"/>
      <c r="AU72" s="99">
        <v>45525.532500000001</v>
      </c>
      <c r="AV72" s="99"/>
      <c r="AW72" s="99"/>
      <c r="AX72" s="99"/>
      <c r="AY72" s="99"/>
      <c r="AZ72" s="99"/>
      <c r="BA72" s="99">
        <f>L72*0.1*(SUM(P72:R72)/16+SUM(O72:O72)/24)</f>
        <v>15175.1775</v>
      </c>
      <c r="BB72" s="99">
        <f>ROUND(BA72/$K72, 0)</f>
        <v>8672</v>
      </c>
      <c r="BC72" s="99">
        <f>BA72-BB72</f>
        <v>6503.1774999999998</v>
      </c>
      <c r="BD72" s="99"/>
      <c r="BE72" s="99"/>
      <c r="BF72" s="99"/>
      <c r="BG72" s="117">
        <f t="array" ref="BG72">SUM(ROUND(AF72:AJ72,0),ROUND(AL72:AL72,0),ROUND(AN72:AN72,0),ROUND(AR72:BA72,0),ROUND(BD72,0))</f>
        <v>273907</v>
      </c>
    </row>
    <row r="73" spans="1:59" s="45" customFormat="1" ht="11.25" x14ac:dyDescent="0.2">
      <c r="A73" s="104">
        <v>42</v>
      </c>
      <c r="B73" s="105" t="s">
        <v>208</v>
      </c>
      <c r="C73" s="106" t="s">
        <v>173</v>
      </c>
      <c r="D73" s="107" t="s">
        <v>180</v>
      </c>
      <c r="E73" s="107" t="s">
        <v>93</v>
      </c>
      <c r="F73" s="106" t="s">
        <v>209</v>
      </c>
      <c r="G73" s="107" t="s">
        <v>181</v>
      </c>
      <c r="H73" s="108" t="s">
        <v>94</v>
      </c>
      <c r="I73" s="109">
        <v>3.41</v>
      </c>
      <c r="J73" s="110">
        <f t="shared" si="0"/>
        <v>60346.770000000004</v>
      </c>
      <c r="K73" s="111">
        <v>1.75</v>
      </c>
      <c r="L73" s="110">
        <f t="shared" si="1"/>
        <v>105606.8475</v>
      </c>
      <c r="M73" s="112"/>
      <c r="N73" s="110">
        <v>17697</v>
      </c>
      <c r="O73" s="111"/>
      <c r="P73" s="111">
        <v>16</v>
      </c>
      <c r="Q73" s="111"/>
      <c r="R73" s="111"/>
      <c r="S73" s="113" t="str">
        <f>IF(O73&gt;0,$L73/24*O73,"")</f>
        <v/>
      </c>
      <c r="T73" s="113">
        <f>IF(P73&gt;0,$L73/16*P73,"")</f>
        <v>105606.8475</v>
      </c>
      <c r="U73" s="113" t="str">
        <f>IF(Q73&gt;0,$L73/16*Q73,"")</f>
        <v/>
      </c>
      <c r="V73" s="113" t="str">
        <f>IF(R73&gt;0,$L73/16*R73,"")</f>
        <v/>
      </c>
      <c r="W73" s="113">
        <f>IF(SUM(S73:V73)&gt;0,SUM(S73:V73),"")</f>
        <v>105606.8475</v>
      </c>
      <c r="X73" s="113">
        <f>IF(SUM(S73:V73)&gt;0,SUM(S73:V73)/K73,"")</f>
        <v>60346.770000000004</v>
      </c>
      <c r="Y73" s="113">
        <f t="shared" si="2"/>
        <v>45260.077499999999</v>
      </c>
      <c r="Z73" s="111"/>
      <c r="AA73" s="110">
        <f>N73*0.4</f>
        <v>7078.8</v>
      </c>
      <c r="AB73" s="111"/>
      <c r="AC73" s="110"/>
      <c r="AD73" s="111"/>
      <c r="AE73" s="110"/>
      <c r="AF73" s="113">
        <f>SUM(S73:V73,AA73,AC73,AE73)</f>
        <v>112685.64750000001</v>
      </c>
      <c r="AG73" s="110">
        <f>N73*0.5</f>
        <v>8848.5</v>
      </c>
      <c r="AH73" s="110"/>
      <c r="AI73" s="110"/>
      <c r="AJ73" s="110"/>
      <c r="AK73" s="111">
        <v>16</v>
      </c>
      <c r="AL73" s="110">
        <f>N73*0.4*AK73/16</f>
        <v>7078.8</v>
      </c>
      <c r="AM73" s="111">
        <v>16</v>
      </c>
      <c r="AN73" s="114">
        <v>31682.054199999999</v>
      </c>
      <c r="AO73" s="114">
        <f>ROUND(AN73/$K73, 0)</f>
        <v>18104</v>
      </c>
      <c r="AP73" s="114">
        <f>AN73-AO73</f>
        <v>13578.054199999999</v>
      </c>
      <c r="AQ73" s="111"/>
      <c r="AR73" s="114"/>
      <c r="AS73" s="114"/>
      <c r="AT73" s="114"/>
      <c r="AU73" s="114"/>
      <c r="AV73" s="114"/>
      <c r="AW73" s="114"/>
      <c r="AX73" s="114"/>
      <c r="AY73" s="114"/>
      <c r="AZ73" s="114"/>
      <c r="BA73" s="114">
        <f>L73*0.1*(SUM(P73:R73)/16+SUM(O73:O73)/24)</f>
        <v>10560.68475</v>
      </c>
      <c r="BB73" s="114">
        <f>ROUND(BA73/$K73, 0)</f>
        <v>6035</v>
      </c>
      <c r="BC73" s="114">
        <f>BA73-BB73</f>
        <v>4525.6847500000003</v>
      </c>
      <c r="BD73" s="114"/>
      <c r="BE73" s="114"/>
      <c r="BF73" s="114"/>
      <c r="BG73" s="115">
        <f t="array" ref="BG73">SUM(ROUND(AF73:AJ73,0),ROUND(AL73:AL73,0),ROUND(AN73:AN73,0),ROUND(AR73:BA73,0),ROUND(BD73,0))</f>
        <v>170857</v>
      </c>
    </row>
    <row r="74" spans="1:59" s="45" customFormat="1" ht="12" thickBot="1" x14ac:dyDescent="0.25">
      <c r="A74" s="103"/>
      <c r="B74" s="100"/>
      <c r="C74" s="91" t="s">
        <v>173</v>
      </c>
      <c r="D74" s="92" t="s">
        <v>180</v>
      </c>
      <c r="E74" s="92" t="s">
        <v>93</v>
      </c>
      <c r="F74" s="91" t="s">
        <v>209</v>
      </c>
      <c r="G74" s="92" t="s">
        <v>181</v>
      </c>
      <c r="H74" s="93" t="s">
        <v>94</v>
      </c>
      <c r="I74" s="94">
        <v>3.41</v>
      </c>
      <c r="J74" s="95">
        <f t="shared" si="0"/>
        <v>60346.770000000004</v>
      </c>
      <c r="K74" s="96">
        <v>1.75</v>
      </c>
      <c r="L74" s="95">
        <f t="shared" si="1"/>
        <v>105606.8475</v>
      </c>
      <c r="M74" s="97"/>
      <c r="N74" s="95">
        <v>17697</v>
      </c>
      <c r="O74" s="96"/>
      <c r="P74" s="96">
        <v>8</v>
      </c>
      <c r="Q74" s="96"/>
      <c r="R74" s="96"/>
      <c r="S74" s="98" t="str">
        <f>IF(O74&gt;0,$L74/24*O74,"")</f>
        <v/>
      </c>
      <c r="T74" s="98">
        <f>IF(P74&gt;0,$L74/16*P74,"")</f>
        <v>52803.423750000002</v>
      </c>
      <c r="U74" s="98" t="str">
        <f>IF(Q74&gt;0,$L74/16*Q74,"")</f>
        <v/>
      </c>
      <c r="V74" s="98" t="str">
        <f>IF(R74&gt;0,$L74/16*R74,"")</f>
        <v/>
      </c>
      <c r="W74" s="98">
        <f>IF(SUM(S74:V74)&gt;0,SUM(S74:V74),"")</f>
        <v>52803.423750000002</v>
      </c>
      <c r="X74" s="98">
        <f>IF(SUM(S74:V74)&gt;0,SUM(S74:V74)/K74,"")</f>
        <v>30173.385000000002</v>
      </c>
      <c r="Y74" s="98">
        <f t="shared" si="2"/>
        <v>22630.03875</v>
      </c>
      <c r="Z74" s="96"/>
      <c r="AA74" s="95">
        <f>N74*0.4</f>
        <v>7078.8</v>
      </c>
      <c r="AB74" s="96"/>
      <c r="AC74" s="95"/>
      <c r="AD74" s="96"/>
      <c r="AE74" s="95"/>
      <c r="AF74" s="98">
        <f>SUM(S74:V74,AA74,AC74,AE74)</f>
        <v>59882.223750000005</v>
      </c>
      <c r="AG74" s="95">
        <f>N74*0.5</f>
        <v>8848.5</v>
      </c>
      <c r="AH74" s="95"/>
      <c r="AI74" s="95"/>
      <c r="AJ74" s="95"/>
      <c r="AK74" s="96"/>
      <c r="AL74" s="95"/>
      <c r="AM74" s="96">
        <v>8</v>
      </c>
      <c r="AN74" s="99">
        <v>15841.027099999999</v>
      </c>
      <c r="AO74" s="99">
        <f>ROUND(AN74/$K74, 0)</f>
        <v>9052</v>
      </c>
      <c r="AP74" s="99">
        <f>AN74-AO74</f>
        <v>6789.0270999999993</v>
      </c>
      <c r="AQ74" s="96"/>
      <c r="AR74" s="99"/>
      <c r="AS74" s="99"/>
      <c r="AT74" s="99"/>
      <c r="AU74" s="99"/>
      <c r="AV74" s="99"/>
      <c r="AW74" s="99"/>
      <c r="AX74" s="99"/>
      <c r="AY74" s="99"/>
      <c r="AZ74" s="99"/>
      <c r="BA74" s="99">
        <f>L74*0.1*(SUM(P74:R74)/16+SUM(O74:O74)/24)</f>
        <v>5280.3423750000002</v>
      </c>
      <c r="BB74" s="99">
        <f>ROUND(BA74/$K74, 0)</f>
        <v>3017</v>
      </c>
      <c r="BC74" s="99">
        <f>BA74-BB74</f>
        <v>2263.3423750000002</v>
      </c>
      <c r="BD74" s="99"/>
      <c r="BE74" s="99"/>
      <c r="BF74" s="99"/>
      <c r="BG74" s="117">
        <f t="array" ref="BG74">SUM(ROUND(AF74:AJ74,0),ROUND(AL74:AL74,0),ROUND(AN74:AN74,0),ROUND(AR74:BA74,0),ROUND(BD74,0))</f>
        <v>89852</v>
      </c>
    </row>
    <row r="75" spans="1:59" s="45" customFormat="1" ht="11.25" x14ac:dyDescent="0.2">
      <c r="A75" s="104">
        <v>43</v>
      </c>
      <c r="B75" s="105" t="s">
        <v>210</v>
      </c>
      <c r="C75" s="106" t="s">
        <v>173</v>
      </c>
      <c r="D75" s="107" t="s">
        <v>79</v>
      </c>
      <c r="E75" s="107" t="s">
        <v>84</v>
      </c>
      <c r="F75" s="106" t="s">
        <v>211</v>
      </c>
      <c r="G75" s="107" t="s">
        <v>86</v>
      </c>
      <c r="H75" s="108" t="s">
        <v>113</v>
      </c>
      <c r="I75" s="109">
        <v>5.41</v>
      </c>
      <c r="J75" s="110">
        <f t="shared" si="0"/>
        <v>95740.77</v>
      </c>
      <c r="K75" s="111">
        <v>1.75</v>
      </c>
      <c r="L75" s="110">
        <f t="shared" si="1"/>
        <v>167546.3475</v>
      </c>
      <c r="M75" s="112"/>
      <c r="N75" s="110">
        <v>17697</v>
      </c>
      <c r="O75" s="111"/>
      <c r="P75" s="111">
        <v>16</v>
      </c>
      <c r="Q75" s="111"/>
      <c r="R75" s="111"/>
      <c r="S75" s="113" t="str">
        <f>IF(O75&gt;0,$L75/24*O75,"")</f>
        <v/>
      </c>
      <c r="T75" s="113">
        <f>IF(P75&gt;0,$L75/16*P75,"")</f>
        <v>167546.3475</v>
      </c>
      <c r="U75" s="113" t="str">
        <f>IF(Q75&gt;0,$L75/16*Q75,"")</f>
        <v/>
      </c>
      <c r="V75" s="113" t="str">
        <f>IF(R75&gt;0,$L75/16*R75,"")</f>
        <v/>
      </c>
      <c r="W75" s="113">
        <f>IF(SUM(S75:V75)&gt;0,SUM(S75:V75),"")</f>
        <v>167546.3475</v>
      </c>
      <c r="X75" s="113">
        <f>IF(SUM(S75:V75)&gt;0,SUM(S75:V75)/K75,"")</f>
        <v>95740.77</v>
      </c>
      <c r="Y75" s="113">
        <f t="shared" si="2"/>
        <v>71805.577499999999</v>
      </c>
      <c r="Z75" s="111"/>
      <c r="AA75" s="110">
        <f>N75*0.4</f>
        <v>7078.8</v>
      </c>
      <c r="AB75" s="111"/>
      <c r="AC75" s="110"/>
      <c r="AD75" s="111"/>
      <c r="AE75" s="110"/>
      <c r="AF75" s="113">
        <f>SUM(S75:V75,AA75,AC75,AE75)</f>
        <v>174625.14749999999</v>
      </c>
      <c r="AG75" s="110">
        <f>N75*0.5</f>
        <v>8848.5</v>
      </c>
      <c r="AH75" s="110"/>
      <c r="AI75" s="110"/>
      <c r="AJ75" s="110"/>
      <c r="AK75" s="111"/>
      <c r="AL75" s="110"/>
      <c r="AM75" s="111">
        <v>16</v>
      </c>
      <c r="AN75" s="114">
        <v>50263.904199999997</v>
      </c>
      <c r="AO75" s="114">
        <f>ROUND(AN75/$K75, 0)</f>
        <v>28722</v>
      </c>
      <c r="AP75" s="114">
        <f>AN75-AO75</f>
        <v>21541.904199999997</v>
      </c>
      <c r="AQ75" s="111">
        <f>IF(COUNT(O75:R75)&gt;0,SUM(O75:R75),"")</f>
        <v>16</v>
      </c>
      <c r="AR75" s="114"/>
      <c r="AS75" s="114">
        <v>67018.539000000004</v>
      </c>
      <c r="AT75" s="114"/>
      <c r="AU75" s="114"/>
      <c r="AV75" s="114"/>
      <c r="AW75" s="114"/>
      <c r="AX75" s="114"/>
      <c r="AY75" s="114">
        <f>N75*1</f>
        <v>17697</v>
      </c>
      <c r="AZ75" s="114"/>
      <c r="BA75" s="114">
        <f>L75*0.1*(SUM(P75:R75)/16+SUM(O75:O75)/24)</f>
        <v>16754.634750000001</v>
      </c>
      <c r="BB75" s="114">
        <f>ROUND(BA75/$K75, 0)</f>
        <v>9574</v>
      </c>
      <c r="BC75" s="114">
        <f>BA75-BB75</f>
        <v>7180.6347500000011</v>
      </c>
      <c r="BD75" s="114"/>
      <c r="BE75" s="114"/>
      <c r="BF75" s="114"/>
      <c r="BG75" s="115">
        <f t="array" ref="BG75">SUM(ROUND(AF75:AJ75,0),ROUND(AL75:AL75,0),ROUND(AN75:AN75,0),ROUND(AR75:BA75,0),ROUND(BD75,0))</f>
        <v>335209</v>
      </c>
    </row>
    <row r="76" spans="1:59" s="45" customFormat="1" ht="12" thickBot="1" x14ac:dyDescent="0.25">
      <c r="A76" s="103"/>
      <c r="B76" s="100"/>
      <c r="C76" s="91" t="s">
        <v>173</v>
      </c>
      <c r="D76" s="92" t="s">
        <v>79</v>
      </c>
      <c r="E76" s="92" t="s">
        <v>84</v>
      </c>
      <c r="F76" s="91" t="s">
        <v>203</v>
      </c>
      <c r="G76" s="92" t="s">
        <v>86</v>
      </c>
      <c r="H76" s="93" t="s">
        <v>113</v>
      </c>
      <c r="I76" s="94">
        <v>5.41</v>
      </c>
      <c r="J76" s="95">
        <f t="shared" si="0"/>
        <v>95740.77</v>
      </c>
      <c r="K76" s="96">
        <v>1.75</v>
      </c>
      <c r="L76" s="95">
        <f t="shared" si="1"/>
        <v>167546.3475</v>
      </c>
      <c r="M76" s="97"/>
      <c r="N76" s="95">
        <v>17697</v>
      </c>
      <c r="O76" s="96"/>
      <c r="P76" s="96">
        <v>8</v>
      </c>
      <c r="Q76" s="96"/>
      <c r="R76" s="96"/>
      <c r="S76" s="98" t="str">
        <f>IF(O76&gt;0,$L76/24*O76,"")</f>
        <v/>
      </c>
      <c r="T76" s="98">
        <f>IF(P76&gt;0,$L76/16*P76,"")</f>
        <v>83773.173750000002</v>
      </c>
      <c r="U76" s="98" t="str">
        <f>IF(Q76&gt;0,$L76/16*Q76,"")</f>
        <v/>
      </c>
      <c r="V76" s="98" t="str">
        <f>IF(R76&gt;0,$L76/16*R76,"")</f>
        <v/>
      </c>
      <c r="W76" s="98">
        <f>IF(SUM(S76:V76)&gt;0,SUM(S76:V76),"")</f>
        <v>83773.173750000002</v>
      </c>
      <c r="X76" s="98">
        <f>IF(SUM(S76:V76)&gt;0,SUM(S76:V76)/K76,"")</f>
        <v>47870.385000000002</v>
      </c>
      <c r="Y76" s="98">
        <f t="shared" si="2"/>
        <v>35902.78875</v>
      </c>
      <c r="Z76" s="96"/>
      <c r="AA76" s="95">
        <f>N76*0.4</f>
        <v>7078.8</v>
      </c>
      <c r="AB76" s="96"/>
      <c r="AC76" s="95"/>
      <c r="AD76" s="96"/>
      <c r="AE76" s="95"/>
      <c r="AF76" s="98">
        <f>SUM(S76:V76,AA76,AC76,AE76)</f>
        <v>90851.973750000005</v>
      </c>
      <c r="AG76" s="95"/>
      <c r="AH76" s="95"/>
      <c r="AI76" s="95"/>
      <c r="AJ76" s="95"/>
      <c r="AK76" s="96">
        <v>8</v>
      </c>
      <c r="AL76" s="95">
        <f>N76*0.4*AK76/16</f>
        <v>3539.4</v>
      </c>
      <c r="AM76" s="96">
        <v>8</v>
      </c>
      <c r="AN76" s="99">
        <v>25131.952099999999</v>
      </c>
      <c r="AO76" s="99">
        <f>ROUND(AN76/$K76, 0)</f>
        <v>14361</v>
      </c>
      <c r="AP76" s="99">
        <f>AN76-AO76</f>
        <v>10770.952099999999</v>
      </c>
      <c r="AQ76" s="96">
        <f>IF(COUNT(O76:R76)&gt;0,SUM(O76:R76),"")</f>
        <v>8</v>
      </c>
      <c r="AR76" s="99"/>
      <c r="AS76" s="99">
        <v>33509.269500000002</v>
      </c>
      <c r="AT76" s="99"/>
      <c r="AU76" s="99"/>
      <c r="AV76" s="99"/>
      <c r="AW76" s="99"/>
      <c r="AX76" s="99"/>
      <c r="AY76" s="99"/>
      <c r="AZ76" s="99"/>
      <c r="BA76" s="99">
        <f>L76*0.1*(SUM(P76:R76)/16+SUM(O76:O76)/24)</f>
        <v>8377.3173750000005</v>
      </c>
      <c r="BB76" s="99">
        <f>ROUND(BA76/$K76, 0)</f>
        <v>4787</v>
      </c>
      <c r="BC76" s="99">
        <f>BA76-BB76</f>
        <v>3590.3173750000005</v>
      </c>
      <c r="BD76" s="99"/>
      <c r="BE76" s="99"/>
      <c r="BF76" s="99"/>
      <c r="BG76" s="117">
        <f t="array" ref="BG76">SUM(ROUND(AF76:AJ76,0),ROUND(AL76:AL76,0),ROUND(AN76:AN76,0),ROUND(AR76:BA76,0),ROUND(BD76,0))</f>
        <v>161409</v>
      </c>
    </row>
    <row r="77" spans="1:59" s="45" customFormat="1" ht="12" thickBot="1" x14ac:dyDescent="0.25">
      <c r="A77" s="129">
        <v>44</v>
      </c>
      <c r="B77" s="130" t="s">
        <v>212</v>
      </c>
      <c r="C77" s="130" t="s">
        <v>112</v>
      </c>
      <c r="D77" s="131" t="s">
        <v>79</v>
      </c>
      <c r="E77" s="131" t="s">
        <v>93</v>
      </c>
      <c r="F77" s="130" t="s">
        <v>213</v>
      </c>
      <c r="G77" s="131" t="s">
        <v>86</v>
      </c>
      <c r="H77" s="132" t="s">
        <v>94</v>
      </c>
      <c r="I77" s="133">
        <v>4.33</v>
      </c>
      <c r="J77" s="134">
        <f t="shared" ref="J77:J140" si="3">N77*I77</f>
        <v>76628.009999999995</v>
      </c>
      <c r="K77" s="135">
        <v>1.75</v>
      </c>
      <c r="L77" s="134">
        <f t="shared" ref="L77:L140" si="4">J77*K77</f>
        <v>134099.01749999999</v>
      </c>
      <c r="M77" s="136"/>
      <c r="N77" s="134">
        <v>17697</v>
      </c>
      <c r="O77" s="135"/>
      <c r="P77" s="135"/>
      <c r="Q77" s="135">
        <v>18</v>
      </c>
      <c r="R77" s="135"/>
      <c r="S77" s="137" t="str">
        <f>IF(O77&gt;0,$L77/24*O77,"")</f>
        <v/>
      </c>
      <c r="T77" s="137" t="str">
        <f>IF(P77&gt;0,$L77/16*P77,"")</f>
        <v/>
      </c>
      <c r="U77" s="137">
        <f>IF(Q77&gt;0,$L77/16*Q77,"")</f>
        <v>150861.3946875</v>
      </c>
      <c r="V77" s="137" t="str">
        <f>IF(R77&gt;0,$L77/16*R77,"")</f>
        <v/>
      </c>
      <c r="W77" s="137">
        <f>IF(SUM(S77:V77)&gt;0,SUM(S77:V77),"")</f>
        <v>150861.3946875</v>
      </c>
      <c r="X77" s="137">
        <f>IF(SUM(S77:V77)&gt;0,SUM(S77:V77)/K77,"")</f>
        <v>86206.511249999996</v>
      </c>
      <c r="Y77" s="137">
        <f t="shared" ref="Y77:Y140" si="5">IF(SUM(W77)&gt;0,W77-X77,"")</f>
        <v>64654.883437500001</v>
      </c>
      <c r="Z77" s="135"/>
      <c r="AA77" s="134"/>
      <c r="AB77" s="135"/>
      <c r="AC77" s="134"/>
      <c r="AD77" s="135"/>
      <c r="AE77" s="134"/>
      <c r="AF77" s="137">
        <f>SUM(S77:V77,AA77,AC77,AE77)</f>
        <v>150861.3946875</v>
      </c>
      <c r="AG77" s="134"/>
      <c r="AH77" s="134"/>
      <c r="AI77" s="134"/>
      <c r="AJ77" s="134"/>
      <c r="AK77" s="135"/>
      <c r="AL77" s="134"/>
      <c r="AM77" s="135">
        <v>18</v>
      </c>
      <c r="AN77" s="138">
        <v>45258.418400000002</v>
      </c>
      <c r="AO77" s="138">
        <f>ROUND(AN77/$K77, 0)</f>
        <v>25862</v>
      </c>
      <c r="AP77" s="138">
        <f>AN77-AO77</f>
        <v>19396.418400000002</v>
      </c>
      <c r="AQ77" s="135"/>
      <c r="AR77" s="138"/>
      <c r="AS77" s="138"/>
      <c r="AT77" s="138"/>
      <c r="AU77" s="138"/>
      <c r="AV77" s="138"/>
      <c r="AW77" s="138"/>
      <c r="AX77" s="138"/>
      <c r="AY77" s="138"/>
      <c r="AZ77" s="138"/>
      <c r="BA77" s="138">
        <f>L77*0.1*(SUM(P77:R77)/16+SUM(O77:O77)/24)</f>
        <v>15086.13946875</v>
      </c>
      <c r="BB77" s="138">
        <f>ROUND(BA77/$K77, 0)</f>
        <v>8621</v>
      </c>
      <c r="BC77" s="138">
        <f>BA77-BB77</f>
        <v>6465.1394687499997</v>
      </c>
      <c r="BD77" s="138"/>
      <c r="BE77" s="138"/>
      <c r="BF77" s="138"/>
      <c r="BG77" s="139">
        <f t="array" ref="BG77">SUM(ROUND(AF77:AJ77,0),ROUND(AL77:AL77,0),ROUND(AN77:AN77,0),ROUND(AR77:BA77,0),ROUND(BD77,0))</f>
        <v>211205</v>
      </c>
    </row>
    <row r="78" spans="1:59" s="45" customFormat="1" ht="12" thickBot="1" x14ac:dyDescent="0.25">
      <c r="A78" s="129">
        <v>45</v>
      </c>
      <c r="B78" s="130" t="s">
        <v>214</v>
      </c>
      <c r="C78" s="130" t="s">
        <v>83</v>
      </c>
      <c r="D78" s="131" t="s">
        <v>79</v>
      </c>
      <c r="E78" s="131">
        <v>2</v>
      </c>
      <c r="F78" s="130" t="s">
        <v>215</v>
      </c>
      <c r="G78" s="131" t="s">
        <v>86</v>
      </c>
      <c r="H78" s="132" t="s">
        <v>82</v>
      </c>
      <c r="I78" s="133">
        <v>4.9000000000000004</v>
      </c>
      <c r="J78" s="134">
        <f t="shared" si="3"/>
        <v>86715.3</v>
      </c>
      <c r="K78" s="135">
        <v>1.75</v>
      </c>
      <c r="L78" s="134">
        <f t="shared" si="4"/>
        <v>151751.77499999999</v>
      </c>
      <c r="M78" s="136"/>
      <c r="N78" s="134">
        <v>17697</v>
      </c>
      <c r="O78" s="135"/>
      <c r="P78" s="135">
        <v>8</v>
      </c>
      <c r="Q78" s="135">
        <v>8</v>
      </c>
      <c r="R78" s="135"/>
      <c r="S78" s="137" t="str">
        <f>IF(O78&gt;0,$L78/24*O78,"")</f>
        <v/>
      </c>
      <c r="T78" s="137">
        <f>IF(P78&gt;0,$L78/16*P78,"")</f>
        <v>75875.887499999997</v>
      </c>
      <c r="U78" s="137">
        <f>IF(Q78&gt;0,$L78/16*Q78,"")</f>
        <v>75875.887499999997</v>
      </c>
      <c r="V78" s="137" t="str">
        <f>IF(R78&gt;0,$L78/16*R78,"")</f>
        <v/>
      </c>
      <c r="W78" s="137">
        <f>IF(SUM(S78:V78)&gt;0,SUM(S78:V78),"")</f>
        <v>151751.77499999999</v>
      </c>
      <c r="X78" s="137">
        <f>IF(SUM(S78:V78)&gt;0,SUM(S78:V78)/K78,"")</f>
        <v>86715.3</v>
      </c>
      <c r="Y78" s="137">
        <f t="shared" si="5"/>
        <v>65036.474999999991</v>
      </c>
      <c r="Z78" s="135">
        <v>4</v>
      </c>
      <c r="AA78" s="134">
        <f>N78*0.5/16*Z78</f>
        <v>2212.125</v>
      </c>
      <c r="AB78" s="135">
        <v>4</v>
      </c>
      <c r="AC78" s="134">
        <f>N78*0.5/16*AB78</f>
        <v>2212.125</v>
      </c>
      <c r="AD78" s="135"/>
      <c r="AE78" s="134"/>
      <c r="AF78" s="137">
        <f>SUM(S78:V78,AA78,AC78,AE78)</f>
        <v>156176.02499999999</v>
      </c>
      <c r="AG78" s="134"/>
      <c r="AH78" s="134"/>
      <c r="AI78" s="134"/>
      <c r="AJ78" s="134"/>
      <c r="AK78" s="135">
        <v>8</v>
      </c>
      <c r="AL78" s="134">
        <f>N78*0.4*AK78/16</f>
        <v>3539.4</v>
      </c>
      <c r="AM78" s="135">
        <v>16</v>
      </c>
      <c r="AN78" s="138">
        <v>45525.532500000001</v>
      </c>
      <c r="AO78" s="138">
        <f>ROUND(AN78/$K78, 0)</f>
        <v>26015</v>
      </c>
      <c r="AP78" s="138">
        <f>AN78-AO78</f>
        <v>19510.532500000001</v>
      </c>
      <c r="AQ78" s="135">
        <f>IF(COUNT(O78:R78)&gt;0,SUM(O78:R78),"")</f>
        <v>16</v>
      </c>
      <c r="AR78" s="138"/>
      <c r="AS78" s="138"/>
      <c r="AT78" s="138"/>
      <c r="AU78" s="138">
        <v>45525.532500000001</v>
      </c>
      <c r="AV78" s="138"/>
      <c r="AW78" s="138"/>
      <c r="AX78" s="138"/>
      <c r="AY78" s="138"/>
      <c r="AZ78" s="138"/>
      <c r="BA78" s="138">
        <f>L78*0.1*(SUM(P78:R78)/16+SUM(O78:O78)/24)</f>
        <v>15175.1775</v>
      </c>
      <c r="BB78" s="138">
        <f>ROUND(BA78/$K78, 0)</f>
        <v>8672</v>
      </c>
      <c r="BC78" s="138">
        <f>BA78-BB78</f>
        <v>6503.1774999999998</v>
      </c>
      <c r="BD78" s="138"/>
      <c r="BE78" s="138"/>
      <c r="BF78" s="138"/>
      <c r="BG78" s="139">
        <f t="array" ref="BG78">SUM(ROUND(AF78:AJ78,0),ROUND(AL78:AL78,0),ROUND(AN78:AN78,0),ROUND(AR78:BA78,0),ROUND(BD78,0))</f>
        <v>265942</v>
      </c>
    </row>
    <row r="79" spans="1:59" s="45" customFormat="1" ht="12" thickBot="1" x14ac:dyDescent="0.25">
      <c r="A79" s="129">
        <v>46</v>
      </c>
      <c r="B79" s="130" t="s">
        <v>216</v>
      </c>
      <c r="C79" s="130" t="s">
        <v>217</v>
      </c>
      <c r="D79" s="131" t="s">
        <v>180</v>
      </c>
      <c r="E79" s="131" t="s">
        <v>93</v>
      </c>
      <c r="F79" s="130" t="s">
        <v>136</v>
      </c>
      <c r="G79" s="131" t="s">
        <v>181</v>
      </c>
      <c r="H79" s="132" t="s">
        <v>94</v>
      </c>
      <c r="I79" s="133">
        <v>3.45</v>
      </c>
      <c r="J79" s="134">
        <f t="shared" si="3"/>
        <v>61054.65</v>
      </c>
      <c r="K79" s="135">
        <v>1.75</v>
      </c>
      <c r="L79" s="134">
        <f t="shared" si="4"/>
        <v>106845.6375</v>
      </c>
      <c r="M79" s="136"/>
      <c r="N79" s="134">
        <v>17697</v>
      </c>
      <c r="O79" s="135"/>
      <c r="P79" s="135"/>
      <c r="Q79" s="135">
        <v>17</v>
      </c>
      <c r="R79" s="135"/>
      <c r="S79" s="137" t="str">
        <f>IF(O79&gt;0,$L79/24*O79,"")</f>
        <v/>
      </c>
      <c r="T79" s="137" t="str">
        <f>IF(P79&gt;0,$L79/16*P79,"")</f>
        <v/>
      </c>
      <c r="U79" s="137">
        <f>IF(Q79&gt;0,$L79/16*Q79,"")</f>
        <v>113523.48984374999</v>
      </c>
      <c r="V79" s="137" t="str">
        <f>IF(R79&gt;0,$L79/16*R79,"")</f>
        <v/>
      </c>
      <c r="W79" s="137">
        <f>IF(SUM(S79:V79)&gt;0,SUM(S79:V79),"")</f>
        <v>113523.48984374999</v>
      </c>
      <c r="X79" s="137">
        <f>IF(SUM(S79:V79)&gt;0,SUM(S79:V79)/K79,"")</f>
        <v>64870.565624999996</v>
      </c>
      <c r="Y79" s="137">
        <f t="shared" si="5"/>
        <v>48652.924218749999</v>
      </c>
      <c r="Z79" s="135"/>
      <c r="AA79" s="134"/>
      <c r="AB79" s="135"/>
      <c r="AC79" s="134"/>
      <c r="AD79" s="135"/>
      <c r="AE79" s="134"/>
      <c r="AF79" s="137">
        <f>SUM(S79:V79,AA79,AC79,AE79)</f>
        <v>113523.48984374999</v>
      </c>
      <c r="AG79" s="134">
        <f>N79*0.6</f>
        <v>10618.199999999999</v>
      </c>
      <c r="AH79" s="134">
        <f>N79*0.3</f>
        <v>5309.0999999999995</v>
      </c>
      <c r="AI79" s="134"/>
      <c r="AJ79" s="134"/>
      <c r="AK79" s="135">
        <v>5</v>
      </c>
      <c r="AL79" s="134">
        <f>N79*0.4*AK79/16</f>
        <v>2212.125</v>
      </c>
      <c r="AM79" s="135">
        <v>17</v>
      </c>
      <c r="AN79" s="138">
        <v>34057.046999999999</v>
      </c>
      <c r="AO79" s="138">
        <f>ROUND(AN79/$K79, 0)</f>
        <v>19461</v>
      </c>
      <c r="AP79" s="138">
        <f>AN79-AO79</f>
        <v>14596.046999999999</v>
      </c>
      <c r="AQ79" s="135"/>
      <c r="AR79" s="138"/>
      <c r="AS79" s="138"/>
      <c r="AT79" s="138"/>
      <c r="AU79" s="138"/>
      <c r="AV79" s="138"/>
      <c r="AW79" s="138"/>
      <c r="AX79" s="138"/>
      <c r="AY79" s="138"/>
      <c r="AZ79" s="138"/>
      <c r="BA79" s="138">
        <f>L79*0.1*(SUM(P79:R79)/16+SUM(O79:O79)/24)</f>
        <v>11352.348984375001</v>
      </c>
      <c r="BB79" s="138">
        <f>ROUND(BA79/$K79, 0)</f>
        <v>6487</v>
      </c>
      <c r="BC79" s="138">
        <f>BA79-BB79</f>
        <v>4865.3489843750012</v>
      </c>
      <c r="BD79" s="138"/>
      <c r="BE79" s="138"/>
      <c r="BF79" s="138"/>
      <c r="BG79" s="139">
        <f t="array" ref="BG79">SUM(ROUND(AF79:AJ79,0),ROUND(AL79:AL79,0),ROUND(AN79:AN79,0),ROUND(AR79:BA79,0),ROUND(BD79,0))</f>
        <v>177071</v>
      </c>
    </row>
    <row r="80" spans="1:59" s="45" customFormat="1" ht="12" thickBot="1" x14ac:dyDescent="0.25">
      <c r="A80" s="129">
        <v>47</v>
      </c>
      <c r="B80" s="130" t="s">
        <v>218</v>
      </c>
      <c r="C80" s="130" t="s">
        <v>219</v>
      </c>
      <c r="D80" s="131" t="s">
        <v>79</v>
      </c>
      <c r="E80" s="131">
        <v>1</v>
      </c>
      <c r="F80" s="130" t="s">
        <v>220</v>
      </c>
      <c r="G80" s="131" t="s">
        <v>86</v>
      </c>
      <c r="H80" s="132" t="s">
        <v>87</v>
      </c>
      <c r="I80" s="133">
        <v>4.95</v>
      </c>
      <c r="J80" s="134">
        <f t="shared" si="3"/>
        <v>87600.150000000009</v>
      </c>
      <c r="K80" s="135">
        <v>1.75</v>
      </c>
      <c r="L80" s="134">
        <f t="shared" si="4"/>
        <v>153300.26250000001</v>
      </c>
      <c r="M80" s="136"/>
      <c r="N80" s="134">
        <v>17697</v>
      </c>
      <c r="O80" s="135"/>
      <c r="P80" s="135"/>
      <c r="Q80" s="135">
        <v>18</v>
      </c>
      <c r="R80" s="135">
        <v>6</v>
      </c>
      <c r="S80" s="137" t="str">
        <f>IF(O80&gt;0,$L80/24*O80,"")</f>
        <v/>
      </c>
      <c r="T80" s="137" t="str">
        <f>IF(P80&gt;0,$L80/16*P80,"")</f>
        <v/>
      </c>
      <c r="U80" s="137">
        <f>IF(Q80&gt;0,$L80/16*Q80,"")</f>
        <v>172462.79531250001</v>
      </c>
      <c r="V80" s="137">
        <f>IF(R80&gt;0,$L80/16*R80,"")</f>
        <v>57487.598437500004</v>
      </c>
      <c r="W80" s="137">
        <f>IF(SUM(S80:V80)&gt;0,SUM(S80:V80),"")</f>
        <v>229950.39375000002</v>
      </c>
      <c r="X80" s="137">
        <f>IF(SUM(S80:V80)&gt;0,SUM(S80:V80)/K80,"")</f>
        <v>131400.22500000001</v>
      </c>
      <c r="Y80" s="137">
        <f t="shared" si="5"/>
        <v>98550.168750000012</v>
      </c>
      <c r="Z80" s="135"/>
      <c r="AA80" s="134"/>
      <c r="AB80" s="135">
        <v>16</v>
      </c>
      <c r="AC80" s="134">
        <f>N80*0.4/16*AB80</f>
        <v>7078.8</v>
      </c>
      <c r="AD80" s="135">
        <v>6</v>
      </c>
      <c r="AE80" s="134">
        <f>N80*0.4/16*AD80</f>
        <v>2654.55</v>
      </c>
      <c r="AF80" s="137">
        <f>SUM(S80:V80,AA80,AC80,AE80)</f>
        <v>239683.74374999999</v>
      </c>
      <c r="AG80" s="134">
        <f>N80*0.6</f>
        <v>10618.199999999999</v>
      </c>
      <c r="AH80" s="134"/>
      <c r="AI80" s="134"/>
      <c r="AJ80" s="134"/>
      <c r="AK80" s="135">
        <v>2</v>
      </c>
      <c r="AL80" s="134">
        <f>N80*0.4*AK80/16</f>
        <v>884.85</v>
      </c>
      <c r="AM80" s="135">
        <v>24</v>
      </c>
      <c r="AN80" s="138">
        <v>68985.118100000007</v>
      </c>
      <c r="AO80" s="138">
        <f>ROUND(AN80/$K80, 0)</f>
        <v>39420</v>
      </c>
      <c r="AP80" s="138">
        <f>AN80-AO80</f>
        <v>29565.118100000007</v>
      </c>
      <c r="AQ80" s="135">
        <f>IF(COUNT(O80:R80)&gt;0,SUM(O80:R80),"")</f>
        <v>24</v>
      </c>
      <c r="AR80" s="138"/>
      <c r="AS80" s="138"/>
      <c r="AT80" s="138">
        <v>80482.637799999997</v>
      </c>
      <c r="AU80" s="138"/>
      <c r="AV80" s="138"/>
      <c r="AW80" s="138"/>
      <c r="AX80" s="138"/>
      <c r="AY80" s="138"/>
      <c r="AZ80" s="138"/>
      <c r="BA80" s="138">
        <f>L80*0.1*(SUM(P80:R80)/16+SUM(O80:O80)/24)</f>
        <v>22995.039375000004</v>
      </c>
      <c r="BB80" s="138">
        <f>ROUND(BA80/$K80, 0)</f>
        <v>13140</v>
      </c>
      <c r="BC80" s="138">
        <f>BA80-BB80</f>
        <v>9855.0393750000039</v>
      </c>
      <c r="BD80" s="138"/>
      <c r="BE80" s="138"/>
      <c r="BF80" s="138"/>
      <c r="BG80" s="139">
        <f t="array" ref="BG80">SUM(ROUND(AF80:AJ80,0),ROUND(AL80:AL80,0),ROUND(AN80:AN80,0),ROUND(AR80:BA80,0),ROUND(BD80,0))</f>
        <v>423650</v>
      </c>
    </row>
    <row r="81" spans="1:59" s="45" customFormat="1" ht="12" thickBot="1" x14ac:dyDescent="0.25">
      <c r="A81" s="129">
        <v>48</v>
      </c>
      <c r="B81" s="130" t="s">
        <v>221</v>
      </c>
      <c r="C81" s="130" t="s">
        <v>83</v>
      </c>
      <c r="D81" s="131" t="s">
        <v>79</v>
      </c>
      <c r="E81" s="131">
        <v>2</v>
      </c>
      <c r="F81" s="130" t="s">
        <v>157</v>
      </c>
      <c r="G81" s="131" t="s">
        <v>86</v>
      </c>
      <c r="H81" s="132" t="s">
        <v>82</v>
      </c>
      <c r="I81" s="133">
        <v>4.59</v>
      </c>
      <c r="J81" s="134">
        <f t="shared" si="3"/>
        <v>81229.23</v>
      </c>
      <c r="K81" s="135">
        <v>1.75</v>
      </c>
      <c r="L81" s="134">
        <f t="shared" si="4"/>
        <v>142151.1525</v>
      </c>
      <c r="M81" s="136"/>
      <c r="N81" s="134">
        <v>17697</v>
      </c>
      <c r="O81" s="135"/>
      <c r="P81" s="135"/>
      <c r="Q81" s="135">
        <v>24</v>
      </c>
      <c r="R81" s="135"/>
      <c r="S81" s="137" t="str">
        <f>IF(O81&gt;0,$L81/24*O81,"")</f>
        <v/>
      </c>
      <c r="T81" s="137" t="str">
        <f>IF(P81&gt;0,$L81/16*P81,"")</f>
        <v/>
      </c>
      <c r="U81" s="137">
        <f>IF(Q81&gt;0,$L81/16*Q81,"")</f>
        <v>213226.72875000001</v>
      </c>
      <c r="V81" s="137" t="str">
        <f>IF(R81&gt;0,$L81/16*R81,"")</f>
        <v/>
      </c>
      <c r="W81" s="137">
        <f>IF(SUM(S81:V81)&gt;0,SUM(S81:V81),"")</f>
        <v>213226.72875000001</v>
      </c>
      <c r="X81" s="137">
        <f>IF(SUM(S81:V81)&gt;0,SUM(S81:V81)/K81,"")</f>
        <v>121843.845</v>
      </c>
      <c r="Y81" s="137">
        <f t="shared" si="5"/>
        <v>91382.883750000008</v>
      </c>
      <c r="Z81" s="135"/>
      <c r="AA81" s="134"/>
      <c r="AB81" s="135">
        <v>24</v>
      </c>
      <c r="AC81" s="134">
        <f>N81*0.5/16*AB81</f>
        <v>13272.75</v>
      </c>
      <c r="AD81" s="135"/>
      <c r="AE81" s="134"/>
      <c r="AF81" s="137">
        <f>SUM(S81:V81,AA81,AC81,AE81)</f>
        <v>226499.47875000001</v>
      </c>
      <c r="AG81" s="134">
        <f>N81*0.6</f>
        <v>10618.199999999999</v>
      </c>
      <c r="AH81" s="134"/>
      <c r="AI81" s="134"/>
      <c r="AJ81" s="134"/>
      <c r="AK81" s="135"/>
      <c r="AL81" s="134"/>
      <c r="AM81" s="135">
        <v>24</v>
      </c>
      <c r="AN81" s="138">
        <v>63968.018600000003</v>
      </c>
      <c r="AO81" s="138">
        <f>ROUND(AN81/$K81, 0)</f>
        <v>36553</v>
      </c>
      <c r="AP81" s="138">
        <f>AN81-AO81</f>
        <v>27415.018600000003</v>
      </c>
      <c r="AQ81" s="135">
        <f>IF(COUNT(O81:R81)&gt;0,SUM(O81:R81),"")</f>
        <v>24</v>
      </c>
      <c r="AR81" s="138"/>
      <c r="AS81" s="138"/>
      <c r="AT81" s="138"/>
      <c r="AU81" s="138">
        <v>63968.018600000003</v>
      </c>
      <c r="AV81" s="138"/>
      <c r="AW81" s="138"/>
      <c r="AX81" s="138"/>
      <c r="AY81" s="138"/>
      <c r="AZ81" s="138"/>
      <c r="BA81" s="138">
        <f>L81*0.1*(SUM(P81:R81)/16+SUM(O81:O81)/24)</f>
        <v>21322.672875</v>
      </c>
      <c r="BB81" s="138">
        <f>ROUND(BA81/$K81, 0)</f>
        <v>12184</v>
      </c>
      <c r="BC81" s="138">
        <f>BA81-BB81</f>
        <v>9138.6728750000002</v>
      </c>
      <c r="BD81" s="138"/>
      <c r="BE81" s="138"/>
      <c r="BF81" s="138"/>
      <c r="BG81" s="139">
        <f t="array" ref="BG81">SUM(ROUND(AF81:AJ81,0),ROUND(AL81:AL81,0),ROUND(AN81:AN81,0),ROUND(AR81:BA81,0),ROUND(BD81,0))</f>
        <v>386376</v>
      </c>
    </row>
    <row r="82" spans="1:59" s="45" customFormat="1" ht="12" thickBot="1" x14ac:dyDescent="0.25">
      <c r="A82" s="129">
        <v>49</v>
      </c>
      <c r="B82" s="130" t="s">
        <v>222</v>
      </c>
      <c r="C82" s="130" t="s">
        <v>151</v>
      </c>
      <c r="D82" s="131" t="s">
        <v>79</v>
      </c>
      <c r="E82" s="131" t="s">
        <v>84</v>
      </c>
      <c r="F82" s="130" t="s">
        <v>223</v>
      </c>
      <c r="G82" s="131" t="s">
        <v>86</v>
      </c>
      <c r="H82" s="132" t="s">
        <v>113</v>
      </c>
      <c r="I82" s="133">
        <v>5.32</v>
      </c>
      <c r="J82" s="134">
        <f t="shared" si="3"/>
        <v>94148.040000000008</v>
      </c>
      <c r="K82" s="135">
        <v>1.75</v>
      </c>
      <c r="L82" s="134">
        <f t="shared" si="4"/>
        <v>164759.07</v>
      </c>
      <c r="M82" s="136"/>
      <c r="N82" s="134">
        <v>17697</v>
      </c>
      <c r="O82" s="135"/>
      <c r="P82" s="135"/>
      <c r="Q82" s="135">
        <v>16</v>
      </c>
      <c r="R82" s="135">
        <v>8</v>
      </c>
      <c r="S82" s="137" t="str">
        <f>IF(O82&gt;0,$L82/24*O82,"")</f>
        <v/>
      </c>
      <c r="T82" s="137" t="str">
        <f>IF(P82&gt;0,$L82/16*P82,"")</f>
        <v/>
      </c>
      <c r="U82" s="137">
        <f>IF(Q82&gt;0,$L82/16*Q82,"")</f>
        <v>164759.07</v>
      </c>
      <c r="V82" s="137">
        <f>IF(R82&gt;0,$L82/16*R82,"")</f>
        <v>82379.535000000003</v>
      </c>
      <c r="W82" s="137">
        <f>IF(SUM(S82:V82)&gt;0,SUM(S82:V82),"")</f>
        <v>247138.60500000001</v>
      </c>
      <c r="X82" s="137">
        <f>IF(SUM(S82:V82)&gt;0,SUM(S82:V82)/K82,"")</f>
        <v>141222.06</v>
      </c>
      <c r="Y82" s="137">
        <f t="shared" si="5"/>
        <v>105916.54500000001</v>
      </c>
      <c r="Z82" s="135"/>
      <c r="AA82" s="134"/>
      <c r="AB82" s="135">
        <v>16</v>
      </c>
      <c r="AC82" s="134">
        <f>N82*0.5/16*AB82</f>
        <v>8848.5</v>
      </c>
      <c r="AD82" s="135">
        <v>7</v>
      </c>
      <c r="AE82" s="134">
        <f>N82*0.5/16*AD82</f>
        <v>3871.21875</v>
      </c>
      <c r="AF82" s="137">
        <f>SUM(S82:V82,AA82,AC82,AE82)</f>
        <v>259858.32375000001</v>
      </c>
      <c r="AG82" s="134">
        <f>N82*0.6</f>
        <v>10618.199999999999</v>
      </c>
      <c r="AH82" s="134"/>
      <c r="AI82" s="134"/>
      <c r="AJ82" s="134"/>
      <c r="AK82" s="135"/>
      <c r="AL82" s="134"/>
      <c r="AM82" s="135">
        <v>24</v>
      </c>
      <c r="AN82" s="138">
        <v>74141.5815</v>
      </c>
      <c r="AO82" s="138">
        <f>ROUND(AN82/$K82, 0)</f>
        <v>42367</v>
      </c>
      <c r="AP82" s="138">
        <f>AN82-AO82</f>
        <v>31774.5815</v>
      </c>
      <c r="AQ82" s="135">
        <f>IF(COUNT(O82:R82)&gt;0,SUM(O82:R82),"")</f>
        <v>24</v>
      </c>
      <c r="AR82" s="138"/>
      <c r="AS82" s="138">
        <v>98855.441999999995</v>
      </c>
      <c r="AT82" s="138"/>
      <c r="AU82" s="138"/>
      <c r="AV82" s="138"/>
      <c r="AW82" s="138"/>
      <c r="AX82" s="138"/>
      <c r="AY82" s="138">
        <f>N82*1</f>
        <v>17697</v>
      </c>
      <c r="AZ82" s="138"/>
      <c r="BA82" s="138">
        <f>L82*0.1*(SUM(P82:R82)/16+SUM(O82:O82)/24)</f>
        <v>24713.860500000003</v>
      </c>
      <c r="BB82" s="138">
        <f>ROUND(BA82/$K82, 0)</f>
        <v>14122</v>
      </c>
      <c r="BC82" s="138">
        <f>BA82-BB82</f>
        <v>10591.860500000003</v>
      </c>
      <c r="BD82" s="138"/>
      <c r="BE82" s="138"/>
      <c r="BF82" s="138"/>
      <c r="BG82" s="139">
        <f t="array" ref="BG82">SUM(ROUND(AF82:AJ82,0),ROUND(AL82:AL82,0),ROUND(AN82:AN82,0),ROUND(AR82:BA82,0),ROUND(BD82,0))</f>
        <v>485884</v>
      </c>
    </row>
    <row r="83" spans="1:59" s="45" customFormat="1" ht="12" thickBot="1" x14ac:dyDescent="0.25">
      <c r="A83" s="129">
        <v>50</v>
      </c>
      <c r="B83" s="130" t="s">
        <v>224</v>
      </c>
      <c r="C83" s="130" t="s">
        <v>125</v>
      </c>
      <c r="D83" s="131" t="s">
        <v>79</v>
      </c>
      <c r="E83" s="131" t="s">
        <v>93</v>
      </c>
      <c r="F83" s="130" t="s">
        <v>225</v>
      </c>
      <c r="G83" s="131" t="s">
        <v>86</v>
      </c>
      <c r="H83" s="132" t="s">
        <v>94</v>
      </c>
      <c r="I83" s="133">
        <v>4.7300000000000004</v>
      </c>
      <c r="J83" s="134">
        <f t="shared" si="3"/>
        <v>83706.810000000012</v>
      </c>
      <c r="K83" s="135">
        <v>1.75</v>
      </c>
      <c r="L83" s="134">
        <f t="shared" si="4"/>
        <v>146486.91750000001</v>
      </c>
      <c r="M83" s="136"/>
      <c r="N83" s="134">
        <v>17697</v>
      </c>
      <c r="O83" s="135"/>
      <c r="P83" s="135"/>
      <c r="Q83" s="135">
        <v>25</v>
      </c>
      <c r="R83" s="135"/>
      <c r="S83" s="137" t="str">
        <f>IF(O83&gt;0,$L83/24*O83,"")</f>
        <v/>
      </c>
      <c r="T83" s="137" t="str">
        <f>IF(P83&gt;0,$L83/16*P83,"")</f>
        <v/>
      </c>
      <c r="U83" s="137">
        <f>IF(Q83&gt;0,$L83/16*Q83,"")</f>
        <v>228885.80859375003</v>
      </c>
      <c r="V83" s="137" t="str">
        <f>IF(R83&gt;0,$L83/16*R83,"")</f>
        <v/>
      </c>
      <c r="W83" s="137">
        <f>IF(SUM(S83:V83)&gt;0,SUM(S83:V83),"")</f>
        <v>228885.80859375003</v>
      </c>
      <c r="X83" s="137">
        <f>IF(SUM(S83:V83)&gt;0,SUM(S83:V83)/K83,"")</f>
        <v>130791.89062500001</v>
      </c>
      <c r="Y83" s="137">
        <f t="shared" si="5"/>
        <v>98093.917968750015</v>
      </c>
      <c r="Z83" s="135"/>
      <c r="AA83" s="134"/>
      <c r="AB83" s="135">
        <v>25</v>
      </c>
      <c r="AC83" s="134">
        <f>N83*0.4/16*AB83</f>
        <v>11060.625</v>
      </c>
      <c r="AD83" s="135"/>
      <c r="AE83" s="134"/>
      <c r="AF83" s="137">
        <f>SUM(S83:V83,AA83,AC83,AE83)</f>
        <v>239946.43359375003</v>
      </c>
      <c r="AG83" s="134">
        <f>N83*0.6</f>
        <v>10618.199999999999</v>
      </c>
      <c r="AH83" s="134"/>
      <c r="AI83" s="134"/>
      <c r="AJ83" s="134"/>
      <c r="AK83" s="135">
        <v>10</v>
      </c>
      <c r="AL83" s="134">
        <f>N83*0.4*AK83/16</f>
        <v>4424.25</v>
      </c>
      <c r="AM83" s="135">
        <v>25</v>
      </c>
      <c r="AN83" s="138">
        <v>68665.742599999998</v>
      </c>
      <c r="AO83" s="138">
        <f>ROUND(AN83/$K83, 0)</f>
        <v>39238</v>
      </c>
      <c r="AP83" s="138">
        <f>AN83-AO83</f>
        <v>29427.742599999998</v>
      </c>
      <c r="AQ83" s="135"/>
      <c r="AR83" s="138"/>
      <c r="AS83" s="138"/>
      <c r="AT83" s="138"/>
      <c r="AU83" s="138"/>
      <c r="AV83" s="138"/>
      <c r="AW83" s="138"/>
      <c r="AX83" s="138"/>
      <c r="AY83" s="138"/>
      <c r="AZ83" s="138"/>
      <c r="BA83" s="138">
        <f>L83*0.1*(SUM(P83:R83)/16+SUM(O83:O83)/24)</f>
        <v>22888.580859375004</v>
      </c>
      <c r="BB83" s="138">
        <f>ROUND(BA83/$K83, 0)</f>
        <v>13079</v>
      </c>
      <c r="BC83" s="138">
        <f>BA83-BB83</f>
        <v>9809.5808593750044</v>
      </c>
      <c r="BD83" s="138"/>
      <c r="BE83" s="138"/>
      <c r="BF83" s="138"/>
      <c r="BG83" s="139">
        <f t="array" ref="BG83">SUM(ROUND(AF83:AJ83,0),ROUND(AL83:AL83,0),ROUND(AN83:AN83,0),ROUND(AR83:BA83,0),ROUND(BD83,0))</f>
        <v>346543</v>
      </c>
    </row>
    <row r="84" spans="1:59" s="45" customFormat="1" ht="12" thickBot="1" x14ac:dyDescent="0.25">
      <c r="A84" s="129">
        <v>51</v>
      </c>
      <c r="B84" s="130" t="s">
        <v>226</v>
      </c>
      <c r="C84" s="130" t="s">
        <v>173</v>
      </c>
      <c r="D84" s="131" t="s">
        <v>79</v>
      </c>
      <c r="E84" s="131" t="s">
        <v>93</v>
      </c>
      <c r="F84" s="130" t="s">
        <v>227</v>
      </c>
      <c r="G84" s="131" t="s">
        <v>86</v>
      </c>
      <c r="H84" s="132" t="s">
        <v>94</v>
      </c>
      <c r="I84" s="133">
        <v>4.7300000000000004</v>
      </c>
      <c r="J84" s="134">
        <f t="shared" si="3"/>
        <v>83706.810000000012</v>
      </c>
      <c r="K84" s="135">
        <v>1.75</v>
      </c>
      <c r="L84" s="134">
        <f t="shared" si="4"/>
        <v>146486.91750000001</v>
      </c>
      <c r="M84" s="136"/>
      <c r="N84" s="134">
        <v>17697</v>
      </c>
      <c r="O84" s="135"/>
      <c r="P84" s="135">
        <v>19</v>
      </c>
      <c r="Q84" s="135"/>
      <c r="R84" s="135"/>
      <c r="S84" s="137" t="str">
        <f>IF(O84&gt;0,$L84/24*O84,"")</f>
        <v/>
      </c>
      <c r="T84" s="137">
        <f>IF(P84&gt;0,$L84/16*P84,"")</f>
        <v>173953.21453125001</v>
      </c>
      <c r="U84" s="137" t="str">
        <f>IF(Q84&gt;0,$L84/16*Q84,"")</f>
        <v/>
      </c>
      <c r="V84" s="137" t="str">
        <f>IF(R84&gt;0,$L84/16*R84,"")</f>
        <v/>
      </c>
      <c r="W84" s="137">
        <f>IF(SUM(S84:V84)&gt;0,SUM(S84:V84),"")</f>
        <v>173953.21453125001</v>
      </c>
      <c r="X84" s="137">
        <f>IF(SUM(S84:V84)&gt;0,SUM(S84:V84)/K84,"")</f>
        <v>99401.836875000008</v>
      </c>
      <c r="Y84" s="137">
        <f t="shared" si="5"/>
        <v>74551.377656249999</v>
      </c>
      <c r="Z84" s="135"/>
      <c r="AA84" s="134">
        <f>N84*0.4</f>
        <v>7078.8</v>
      </c>
      <c r="AB84" s="135"/>
      <c r="AC84" s="134"/>
      <c r="AD84" s="135"/>
      <c r="AE84" s="134"/>
      <c r="AF84" s="137">
        <f>SUM(S84:V84,AA84,AC84,AE84)</f>
        <v>181032.01453125</v>
      </c>
      <c r="AG84" s="134">
        <f>N84*0.5</f>
        <v>8848.5</v>
      </c>
      <c r="AH84" s="134"/>
      <c r="AI84" s="134"/>
      <c r="AJ84" s="134"/>
      <c r="AK84" s="135"/>
      <c r="AL84" s="134"/>
      <c r="AM84" s="135">
        <v>19</v>
      </c>
      <c r="AN84" s="138">
        <v>52185.964399999997</v>
      </c>
      <c r="AO84" s="138">
        <f>ROUND(AN84/$K84, 0)</f>
        <v>29821</v>
      </c>
      <c r="AP84" s="138">
        <f>AN84-AO84</f>
        <v>22364.964399999997</v>
      </c>
      <c r="AQ84" s="135"/>
      <c r="AR84" s="138"/>
      <c r="AS84" s="138"/>
      <c r="AT84" s="138"/>
      <c r="AU84" s="138"/>
      <c r="AV84" s="138"/>
      <c r="AW84" s="138"/>
      <c r="AX84" s="138"/>
      <c r="AY84" s="138"/>
      <c r="AZ84" s="138"/>
      <c r="BA84" s="138">
        <f>L84*0.1*(SUM(P84:R84)/16+SUM(O84:O84)/24)</f>
        <v>17395.321453125001</v>
      </c>
      <c r="BB84" s="138">
        <f>ROUND(BA84/$K84, 0)</f>
        <v>9940</v>
      </c>
      <c r="BC84" s="138">
        <f>BA84-BB84</f>
        <v>7455.3214531250014</v>
      </c>
      <c r="BD84" s="138"/>
      <c r="BE84" s="138"/>
      <c r="BF84" s="138"/>
      <c r="BG84" s="139">
        <f t="array" ref="BG84">SUM(ROUND(AF84:AJ84,0),ROUND(AL84:AL84,0),ROUND(AN84:AN84,0),ROUND(AR84:BA84,0),ROUND(BD84,0))</f>
        <v>259462</v>
      </c>
    </row>
    <row r="85" spans="1:59" s="45" customFormat="1" ht="11.25" x14ac:dyDescent="0.2">
      <c r="A85" s="104">
        <v>52</v>
      </c>
      <c r="B85" s="105" t="s">
        <v>228</v>
      </c>
      <c r="C85" s="106" t="s">
        <v>173</v>
      </c>
      <c r="D85" s="107" t="s">
        <v>79</v>
      </c>
      <c r="E85" s="107" t="s">
        <v>84</v>
      </c>
      <c r="F85" s="106" t="s">
        <v>229</v>
      </c>
      <c r="G85" s="107" t="s">
        <v>86</v>
      </c>
      <c r="H85" s="108" t="s">
        <v>113</v>
      </c>
      <c r="I85" s="109">
        <v>5.41</v>
      </c>
      <c r="J85" s="110">
        <f t="shared" si="3"/>
        <v>95740.77</v>
      </c>
      <c r="K85" s="111">
        <v>1.75</v>
      </c>
      <c r="L85" s="110">
        <f t="shared" si="4"/>
        <v>167546.3475</v>
      </c>
      <c r="M85" s="112"/>
      <c r="N85" s="110">
        <v>17697</v>
      </c>
      <c r="O85" s="111"/>
      <c r="P85" s="111">
        <v>14</v>
      </c>
      <c r="Q85" s="111"/>
      <c r="R85" s="111"/>
      <c r="S85" s="113" t="str">
        <f>IF(O85&gt;0,$L85/24*O85,"")</f>
        <v/>
      </c>
      <c r="T85" s="113">
        <f>IF(P85&gt;0,$L85/16*P85,"")</f>
        <v>146603.05406250001</v>
      </c>
      <c r="U85" s="113" t="str">
        <f>IF(Q85&gt;0,$L85/16*Q85,"")</f>
        <v/>
      </c>
      <c r="V85" s="113" t="str">
        <f>IF(R85&gt;0,$L85/16*R85,"")</f>
        <v/>
      </c>
      <c r="W85" s="113">
        <f>IF(SUM(S85:V85)&gt;0,SUM(S85:V85),"")</f>
        <v>146603.05406250001</v>
      </c>
      <c r="X85" s="113">
        <f>IF(SUM(S85:V85)&gt;0,SUM(S85:V85)/K85,"")</f>
        <v>83773.173750000002</v>
      </c>
      <c r="Y85" s="113">
        <f t="shared" si="5"/>
        <v>62829.880312500012</v>
      </c>
      <c r="Z85" s="111"/>
      <c r="AA85" s="110">
        <f>N85*0.4</f>
        <v>7078.8</v>
      </c>
      <c r="AB85" s="111"/>
      <c r="AC85" s="110"/>
      <c r="AD85" s="111"/>
      <c r="AE85" s="110"/>
      <c r="AF85" s="113">
        <f>SUM(S85:V85,AA85,AC85,AE85)</f>
        <v>153681.8540625</v>
      </c>
      <c r="AG85" s="110">
        <f>N85*0.5</f>
        <v>8848.5</v>
      </c>
      <c r="AH85" s="110"/>
      <c r="AI85" s="110"/>
      <c r="AJ85" s="110"/>
      <c r="AK85" s="111">
        <v>14</v>
      </c>
      <c r="AL85" s="110">
        <f>N85*0.4*AK85/16</f>
        <v>6193.95</v>
      </c>
      <c r="AM85" s="111">
        <v>14</v>
      </c>
      <c r="AN85" s="114">
        <v>43980.9162</v>
      </c>
      <c r="AO85" s="114">
        <f>ROUND(AN85/$K85, 0)</f>
        <v>25132</v>
      </c>
      <c r="AP85" s="114">
        <f>AN85-AO85</f>
        <v>18848.9162</v>
      </c>
      <c r="AQ85" s="111">
        <f>IF(COUNT(O85:R85)&gt;0,SUM(O85:R85),"")</f>
        <v>14</v>
      </c>
      <c r="AR85" s="114"/>
      <c r="AS85" s="114">
        <v>58641.221599999997</v>
      </c>
      <c r="AT85" s="114"/>
      <c r="AU85" s="114"/>
      <c r="AV85" s="114"/>
      <c r="AW85" s="114"/>
      <c r="AX85" s="114"/>
      <c r="AY85" s="114"/>
      <c r="AZ85" s="114"/>
      <c r="BA85" s="114">
        <f>L85*0.1*(SUM(P85:R85)/16+SUM(O85:O85)/24)</f>
        <v>14660.305406250001</v>
      </c>
      <c r="BB85" s="114">
        <f>ROUND(BA85/$K85, 0)</f>
        <v>8377</v>
      </c>
      <c r="BC85" s="114">
        <f>BA85-BB85</f>
        <v>6283.3054062500014</v>
      </c>
      <c r="BD85" s="114"/>
      <c r="BE85" s="114"/>
      <c r="BF85" s="114"/>
      <c r="BG85" s="115">
        <f t="array" ref="BG85">SUM(ROUND(AF85:AJ85,0),ROUND(AL85:AL85,0),ROUND(AN85:AN85,0),ROUND(AR85:BA85,0),ROUND(BD85,0))</f>
        <v>286007</v>
      </c>
    </row>
    <row r="86" spans="1:59" s="45" customFormat="1" ht="12" thickBot="1" x14ac:dyDescent="0.25">
      <c r="A86" s="103"/>
      <c r="B86" s="100"/>
      <c r="C86" s="91" t="s">
        <v>206</v>
      </c>
      <c r="D86" s="92" t="s">
        <v>79</v>
      </c>
      <c r="E86" s="92" t="s">
        <v>84</v>
      </c>
      <c r="F86" s="91" t="s">
        <v>229</v>
      </c>
      <c r="G86" s="92" t="s">
        <v>86</v>
      </c>
      <c r="H86" s="93" t="s">
        <v>113</v>
      </c>
      <c r="I86" s="94">
        <v>5.41</v>
      </c>
      <c r="J86" s="95">
        <f t="shared" si="3"/>
        <v>95740.77</v>
      </c>
      <c r="K86" s="96">
        <v>1.75</v>
      </c>
      <c r="L86" s="95">
        <f t="shared" si="4"/>
        <v>167546.3475</v>
      </c>
      <c r="M86" s="97"/>
      <c r="N86" s="95">
        <v>17697</v>
      </c>
      <c r="O86" s="96"/>
      <c r="P86" s="96">
        <v>12</v>
      </c>
      <c r="Q86" s="96"/>
      <c r="R86" s="96"/>
      <c r="S86" s="98" t="str">
        <f>IF(O86&gt;0,$L86/24*O86,"")</f>
        <v/>
      </c>
      <c r="T86" s="98">
        <f>IF(P86&gt;0,$L86/16*P86,"")</f>
        <v>125659.760625</v>
      </c>
      <c r="U86" s="98" t="str">
        <f>IF(Q86&gt;0,$L86/16*Q86,"")</f>
        <v/>
      </c>
      <c r="V86" s="98" t="str">
        <f>IF(R86&gt;0,$L86/16*R86,"")</f>
        <v/>
      </c>
      <c r="W86" s="98">
        <f>IF(SUM(S86:V86)&gt;0,SUM(S86:V86),"")</f>
        <v>125659.760625</v>
      </c>
      <c r="X86" s="98">
        <f>IF(SUM(S86:V86)&gt;0,SUM(S86:V86)/K86,"")</f>
        <v>71805.577499999999</v>
      </c>
      <c r="Y86" s="98">
        <f t="shared" si="5"/>
        <v>53854.183124999996</v>
      </c>
      <c r="Z86" s="96"/>
      <c r="AA86" s="95">
        <f>N86*0.4</f>
        <v>7078.8</v>
      </c>
      <c r="AB86" s="96"/>
      <c r="AC86" s="95"/>
      <c r="AD86" s="96"/>
      <c r="AE86" s="95"/>
      <c r="AF86" s="98">
        <f>SUM(S86:V86,AA86,AC86,AE86)</f>
        <v>132738.56062499998</v>
      </c>
      <c r="AG86" s="95">
        <f>N86*0.5</f>
        <v>8848.5</v>
      </c>
      <c r="AH86" s="95"/>
      <c r="AI86" s="95"/>
      <c r="AJ86" s="95"/>
      <c r="AK86" s="96"/>
      <c r="AL86" s="95"/>
      <c r="AM86" s="96">
        <v>12</v>
      </c>
      <c r="AN86" s="99">
        <v>37697.928200000002</v>
      </c>
      <c r="AO86" s="99">
        <f>ROUND(AN86/$K86, 0)</f>
        <v>21542</v>
      </c>
      <c r="AP86" s="99">
        <f>AN86-AO86</f>
        <v>16155.928200000002</v>
      </c>
      <c r="AQ86" s="96">
        <f>IF(COUNT(O86:R86)&gt;0,SUM(O86:R86),"")</f>
        <v>12</v>
      </c>
      <c r="AR86" s="99"/>
      <c r="AS86" s="99">
        <v>50263.904199999997</v>
      </c>
      <c r="AT86" s="99"/>
      <c r="AU86" s="99"/>
      <c r="AV86" s="99"/>
      <c r="AW86" s="99"/>
      <c r="AX86" s="99"/>
      <c r="AY86" s="99"/>
      <c r="AZ86" s="99"/>
      <c r="BA86" s="99">
        <f>L86*0.1*(SUM(P86:R86)/16+SUM(O86:O86)/24)</f>
        <v>12565.976062500002</v>
      </c>
      <c r="BB86" s="99">
        <f>ROUND(BA86/$K86, 0)</f>
        <v>7181</v>
      </c>
      <c r="BC86" s="99">
        <f>BA86-BB86</f>
        <v>5384.9760625000017</v>
      </c>
      <c r="BD86" s="99"/>
      <c r="BE86" s="99"/>
      <c r="BF86" s="99"/>
      <c r="BG86" s="117">
        <f t="array" ref="BG86">SUM(ROUND(AF86:AJ86,0),ROUND(AL86:AL86,0),ROUND(AN86:AN86,0),ROUND(AR86:BA86,0),ROUND(BD86,0))</f>
        <v>242116</v>
      </c>
    </row>
    <row r="87" spans="1:59" s="45" customFormat="1" ht="12" thickBot="1" x14ac:dyDescent="0.25">
      <c r="A87" s="129">
        <v>53</v>
      </c>
      <c r="B87" s="130" t="s">
        <v>230</v>
      </c>
      <c r="C87" s="130" t="s">
        <v>231</v>
      </c>
      <c r="D87" s="131" t="s">
        <v>79</v>
      </c>
      <c r="E87" s="131" t="s">
        <v>93</v>
      </c>
      <c r="F87" s="130" t="s">
        <v>232</v>
      </c>
      <c r="G87" s="131" t="s">
        <v>86</v>
      </c>
      <c r="H87" s="132" t="s">
        <v>94</v>
      </c>
      <c r="I87" s="133">
        <v>4.7300000000000004</v>
      </c>
      <c r="J87" s="134">
        <f t="shared" si="3"/>
        <v>83706.810000000012</v>
      </c>
      <c r="K87" s="135">
        <v>1.75</v>
      </c>
      <c r="L87" s="134">
        <f t="shared" si="4"/>
        <v>146486.91750000001</v>
      </c>
      <c r="M87" s="136"/>
      <c r="N87" s="134">
        <v>17697</v>
      </c>
      <c r="O87" s="135"/>
      <c r="P87" s="135"/>
      <c r="Q87" s="135">
        <v>17</v>
      </c>
      <c r="R87" s="135"/>
      <c r="S87" s="137" t="str">
        <f>IF(O87&gt;0,$L87/24*O87,"")</f>
        <v/>
      </c>
      <c r="T87" s="137" t="str">
        <f>IF(P87&gt;0,$L87/16*P87,"")</f>
        <v/>
      </c>
      <c r="U87" s="137">
        <f>IF(Q87&gt;0,$L87/16*Q87,"")</f>
        <v>155642.34984375001</v>
      </c>
      <c r="V87" s="137" t="str">
        <f>IF(R87&gt;0,$L87/16*R87,"")</f>
        <v/>
      </c>
      <c r="W87" s="137">
        <f>IF(SUM(S87:V87)&gt;0,SUM(S87:V87),"")</f>
        <v>155642.34984375001</v>
      </c>
      <c r="X87" s="137">
        <f>IF(SUM(S87:V87)&gt;0,SUM(S87:V87)/K87,"")</f>
        <v>88938.485625000001</v>
      </c>
      <c r="Y87" s="137">
        <f t="shared" si="5"/>
        <v>66703.864218750008</v>
      </c>
      <c r="Z87" s="135"/>
      <c r="AA87" s="134"/>
      <c r="AB87" s="135"/>
      <c r="AC87" s="134"/>
      <c r="AD87" s="135"/>
      <c r="AE87" s="134"/>
      <c r="AF87" s="137">
        <f>SUM(S87:V87,AA87,AC87,AE87)</f>
        <v>155642.34984375001</v>
      </c>
      <c r="AG87" s="134"/>
      <c r="AH87" s="134"/>
      <c r="AI87" s="134"/>
      <c r="AJ87" s="134"/>
      <c r="AK87" s="135">
        <v>4</v>
      </c>
      <c r="AL87" s="134">
        <f>N87*0.4*AK87/16</f>
        <v>1769.7</v>
      </c>
      <c r="AM87" s="135">
        <v>17</v>
      </c>
      <c r="AN87" s="138">
        <v>46692.705000000002</v>
      </c>
      <c r="AO87" s="138">
        <f>ROUND(AN87/$K87, 0)</f>
        <v>26682</v>
      </c>
      <c r="AP87" s="138">
        <f>AN87-AO87</f>
        <v>20010.705000000002</v>
      </c>
      <c r="AQ87" s="135"/>
      <c r="AR87" s="138"/>
      <c r="AS87" s="138"/>
      <c r="AT87" s="138"/>
      <c r="AU87" s="138"/>
      <c r="AV87" s="138"/>
      <c r="AW87" s="138"/>
      <c r="AX87" s="138"/>
      <c r="AY87" s="138"/>
      <c r="AZ87" s="138"/>
      <c r="BA87" s="138">
        <f>L87*0.1*(SUM(P87:R87)/16+SUM(O87:O87)/24)</f>
        <v>15564.234984375002</v>
      </c>
      <c r="BB87" s="138">
        <f>ROUND(BA87/$K87, 0)</f>
        <v>8894</v>
      </c>
      <c r="BC87" s="138">
        <f>BA87-BB87</f>
        <v>6670.2349843750017</v>
      </c>
      <c r="BD87" s="138"/>
      <c r="BE87" s="138"/>
      <c r="BF87" s="138"/>
      <c r="BG87" s="139">
        <f t="array" ref="BG87">SUM(ROUND(AF87:AJ87,0),ROUND(AL87:AL87,0),ROUND(AN87:AN87,0),ROUND(AR87:BA87,0),ROUND(BD87,0))</f>
        <v>219669</v>
      </c>
    </row>
    <row r="88" spans="1:59" s="45" customFormat="1" ht="11.25" x14ac:dyDescent="0.2">
      <c r="A88" s="104">
        <v>54</v>
      </c>
      <c r="B88" s="105" t="s">
        <v>233</v>
      </c>
      <c r="C88" s="106" t="s">
        <v>83</v>
      </c>
      <c r="D88" s="107" t="s">
        <v>79</v>
      </c>
      <c r="E88" s="107">
        <v>2</v>
      </c>
      <c r="F88" s="106" t="s">
        <v>234</v>
      </c>
      <c r="G88" s="107" t="s">
        <v>86</v>
      </c>
      <c r="H88" s="108" t="s">
        <v>82</v>
      </c>
      <c r="I88" s="109">
        <v>4.9000000000000004</v>
      </c>
      <c r="J88" s="110">
        <f t="shared" si="3"/>
        <v>86715.3</v>
      </c>
      <c r="K88" s="111">
        <v>1.75</v>
      </c>
      <c r="L88" s="110">
        <f t="shared" si="4"/>
        <v>151751.77499999999</v>
      </c>
      <c r="M88" s="112"/>
      <c r="N88" s="110">
        <v>17697</v>
      </c>
      <c r="O88" s="111"/>
      <c r="P88" s="111">
        <v>4</v>
      </c>
      <c r="Q88" s="111">
        <v>15</v>
      </c>
      <c r="R88" s="111"/>
      <c r="S88" s="113" t="str">
        <f>IF(O88&gt;0,$L88/24*O88,"")</f>
        <v/>
      </c>
      <c r="T88" s="113">
        <f>IF(P88&gt;0,$L88/16*P88,"")</f>
        <v>37937.943749999999</v>
      </c>
      <c r="U88" s="113">
        <f>IF(Q88&gt;0,$L88/16*Q88,"")</f>
        <v>142267.2890625</v>
      </c>
      <c r="V88" s="113" t="str">
        <f>IF(R88&gt;0,$L88/16*R88,"")</f>
        <v/>
      </c>
      <c r="W88" s="113">
        <f>IF(SUM(S88:V88)&gt;0,SUM(S88:V88),"")</f>
        <v>180205.23281250001</v>
      </c>
      <c r="X88" s="113">
        <f>IF(SUM(S88:V88)&gt;0,SUM(S88:V88)/K88,"")</f>
        <v>102974.41875</v>
      </c>
      <c r="Y88" s="113">
        <f t="shared" si="5"/>
        <v>77230.814062500009</v>
      </c>
      <c r="Z88" s="111">
        <v>2</v>
      </c>
      <c r="AA88" s="110">
        <f>N88*0.5/16*Z88</f>
        <v>1106.0625</v>
      </c>
      <c r="AB88" s="111">
        <v>15</v>
      </c>
      <c r="AC88" s="110">
        <f>N88*0.5/16*AB88</f>
        <v>8295.46875</v>
      </c>
      <c r="AD88" s="111"/>
      <c r="AE88" s="110"/>
      <c r="AF88" s="113">
        <f>SUM(S88:V88,AA88,AC88,AE88)</f>
        <v>189606.76406250001</v>
      </c>
      <c r="AG88" s="110">
        <f>N88*0.6</f>
        <v>10618.199999999999</v>
      </c>
      <c r="AH88" s="110"/>
      <c r="AI88" s="110"/>
      <c r="AJ88" s="110"/>
      <c r="AK88" s="111"/>
      <c r="AL88" s="110"/>
      <c r="AM88" s="111">
        <v>19</v>
      </c>
      <c r="AN88" s="114">
        <v>54061.569799999997</v>
      </c>
      <c r="AO88" s="114">
        <f>ROUND(AN88/$K88, 0)</f>
        <v>30892</v>
      </c>
      <c r="AP88" s="114">
        <f>AN88-AO88</f>
        <v>23169.569799999997</v>
      </c>
      <c r="AQ88" s="111">
        <f>IF(COUNT(O88:R88)&gt;0,SUM(O88:R88),"")</f>
        <v>19</v>
      </c>
      <c r="AR88" s="114"/>
      <c r="AS88" s="114"/>
      <c r="AT88" s="114"/>
      <c r="AU88" s="114">
        <v>54061.569799999997</v>
      </c>
      <c r="AV88" s="114"/>
      <c r="AW88" s="114"/>
      <c r="AX88" s="114"/>
      <c r="AY88" s="114"/>
      <c r="AZ88" s="114"/>
      <c r="BA88" s="114">
        <f>L88*0.1*(SUM(P88:R88)/16+SUM(O88:O88)/24)</f>
        <v>18020.52328125</v>
      </c>
      <c r="BB88" s="114">
        <f>ROUND(BA88/$K88, 0)</f>
        <v>10297</v>
      </c>
      <c r="BC88" s="114">
        <f>BA88-BB88</f>
        <v>7723.5232812499999</v>
      </c>
      <c r="BD88" s="114"/>
      <c r="BE88" s="114"/>
      <c r="BF88" s="114"/>
      <c r="BG88" s="115">
        <f t="array" ref="BG88">SUM(ROUND(AF88:AJ88,0),ROUND(AL88:AL88,0),ROUND(AN88:AN88,0),ROUND(AR88:BA88,0),ROUND(BD88,0))</f>
        <v>326370</v>
      </c>
    </row>
    <row r="89" spans="1:59" s="45" customFormat="1" ht="12" thickBot="1" x14ac:dyDescent="0.25">
      <c r="A89" s="103"/>
      <c r="B89" s="100"/>
      <c r="C89" s="91" t="s">
        <v>142</v>
      </c>
      <c r="D89" s="92" t="s">
        <v>79</v>
      </c>
      <c r="E89" s="92">
        <v>2</v>
      </c>
      <c r="F89" s="91" t="s">
        <v>235</v>
      </c>
      <c r="G89" s="92" t="s">
        <v>86</v>
      </c>
      <c r="H89" s="93" t="s">
        <v>82</v>
      </c>
      <c r="I89" s="94">
        <v>4.9000000000000004</v>
      </c>
      <c r="J89" s="95">
        <f t="shared" si="3"/>
        <v>86715.3</v>
      </c>
      <c r="K89" s="96">
        <v>1.75</v>
      </c>
      <c r="L89" s="95">
        <f t="shared" si="4"/>
        <v>151751.77499999999</v>
      </c>
      <c r="M89" s="97"/>
      <c r="N89" s="95">
        <v>17697</v>
      </c>
      <c r="O89" s="96"/>
      <c r="P89" s="96"/>
      <c r="Q89" s="96">
        <v>4</v>
      </c>
      <c r="R89" s="96"/>
      <c r="S89" s="98" t="str">
        <f>IF(O89&gt;0,$L89/24*O89,"")</f>
        <v/>
      </c>
      <c r="T89" s="98" t="str">
        <f>IF(P89&gt;0,$L89/16*P89,"")</f>
        <v/>
      </c>
      <c r="U89" s="98">
        <f>IF(Q89&gt;0,$L89/16*Q89,"")</f>
        <v>37937.943749999999</v>
      </c>
      <c r="V89" s="98" t="str">
        <f>IF(R89&gt;0,$L89/16*R89,"")</f>
        <v/>
      </c>
      <c r="W89" s="98">
        <f>IF(SUM(S89:V89)&gt;0,SUM(S89:V89),"")</f>
        <v>37937.943749999999</v>
      </c>
      <c r="X89" s="98">
        <f>IF(SUM(S89:V89)&gt;0,SUM(S89:V89)/K89,"")</f>
        <v>21678.825000000001</v>
      </c>
      <c r="Y89" s="98">
        <f t="shared" si="5"/>
        <v>16259.118749999998</v>
      </c>
      <c r="Z89" s="96"/>
      <c r="AA89" s="95"/>
      <c r="AB89" s="96">
        <v>4</v>
      </c>
      <c r="AC89" s="95">
        <f>N89*0.4/16*AB89</f>
        <v>1769.7</v>
      </c>
      <c r="AD89" s="96"/>
      <c r="AE89" s="95"/>
      <c r="AF89" s="98">
        <f>SUM(S89:V89,AA89,AC89,AE89)</f>
        <v>39707.643749999996</v>
      </c>
      <c r="AG89" s="95"/>
      <c r="AH89" s="95"/>
      <c r="AI89" s="95">
        <v>1769.7</v>
      </c>
      <c r="AJ89" s="95"/>
      <c r="AK89" s="96"/>
      <c r="AL89" s="95"/>
      <c r="AM89" s="96">
        <v>4</v>
      </c>
      <c r="AN89" s="99">
        <v>11381.383099999999</v>
      </c>
      <c r="AO89" s="99">
        <f>ROUND(AN89/$K89, 0)</f>
        <v>6504</v>
      </c>
      <c r="AP89" s="99">
        <f>AN89-AO89</f>
        <v>4877.3830999999991</v>
      </c>
      <c r="AQ89" s="96">
        <f>IF(COUNT(O89:R89)&gt;0,SUM(O89:R89),"")</f>
        <v>4</v>
      </c>
      <c r="AR89" s="99"/>
      <c r="AS89" s="99"/>
      <c r="AT89" s="99"/>
      <c r="AU89" s="99">
        <v>11381.383099999999</v>
      </c>
      <c r="AV89" s="99"/>
      <c r="AW89" s="99"/>
      <c r="AX89" s="99"/>
      <c r="AY89" s="99"/>
      <c r="AZ89" s="99"/>
      <c r="BA89" s="99">
        <f>L89*0.1*(SUM(P89:R89)/16+SUM(O89:O89)/24)</f>
        <v>3793.7943749999999</v>
      </c>
      <c r="BB89" s="99">
        <f>ROUND(BA89/$K89, 0)</f>
        <v>2168</v>
      </c>
      <c r="BC89" s="99">
        <f>BA89-BB89</f>
        <v>1625.7943749999999</v>
      </c>
      <c r="BD89" s="99"/>
      <c r="BE89" s="99"/>
      <c r="BF89" s="99"/>
      <c r="BG89" s="117">
        <f t="array" ref="BG89">SUM(ROUND(AF89:AJ89,0),ROUND(AL89:AL89,0),ROUND(AN89:AN89,0),ROUND(AR89:BA89,0),ROUND(BD89,0))</f>
        <v>68034</v>
      </c>
    </row>
    <row r="90" spans="1:59" s="45" customFormat="1" ht="11.25" x14ac:dyDescent="0.2">
      <c r="A90" s="104">
        <v>55</v>
      </c>
      <c r="B90" s="105" t="s">
        <v>236</v>
      </c>
      <c r="C90" s="106" t="s">
        <v>127</v>
      </c>
      <c r="D90" s="107" t="s">
        <v>79</v>
      </c>
      <c r="E90" s="107" t="s">
        <v>93</v>
      </c>
      <c r="F90" s="106" t="s">
        <v>237</v>
      </c>
      <c r="G90" s="107" t="s">
        <v>86</v>
      </c>
      <c r="H90" s="108" t="s">
        <v>82</v>
      </c>
      <c r="I90" s="109">
        <v>4.66</v>
      </c>
      <c r="J90" s="110">
        <f t="shared" si="3"/>
        <v>82468.02</v>
      </c>
      <c r="K90" s="111">
        <v>1.75</v>
      </c>
      <c r="L90" s="110">
        <f t="shared" si="4"/>
        <v>144319.035</v>
      </c>
      <c r="M90" s="112"/>
      <c r="N90" s="110">
        <v>17697</v>
      </c>
      <c r="O90" s="111"/>
      <c r="P90" s="111"/>
      <c r="Q90" s="111">
        <v>12</v>
      </c>
      <c r="R90" s="111"/>
      <c r="S90" s="113" t="str">
        <f>IF(O90&gt;0,$L90/24*O90,"")</f>
        <v/>
      </c>
      <c r="T90" s="113" t="str">
        <f>IF(P90&gt;0,$L90/16*P90,"")</f>
        <v/>
      </c>
      <c r="U90" s="113">
        <f>IF(Q90&gt;0,$L90/16*Q90,"")</f>
        <v>108239.27625</v>
      </c>
      <c r="V90" s="113" t="str">
        <f>IF(R90&gt;0,$L90/16*R90,"")</f>
        <v/>
      </c>
      <c r="W90" s="113">
        <f>IF(SUM(S90:V90)&gt;0,SUM(S90:V90),"")</f>
        <v>108239.27625</v>
      </c>
      <c r="X90" s="113">
        <f>IF(SUM(S90:V90)&gt;0,SUM(S90:V90)/K90,"")</f>
        <v>61851.014999999999</v>
      </c>
      <c r="Y90" s="113">
        <f t="shared" si="5"/>
        <v>46388.261249999996</v>
      </c>
      <c r="Z90" s="111"/>
      <c r="AA90" s="110"/>
      <c r="AB90" s="111">
        <v>12</v>
      </c>
      <c r="AC90" s="110">
        <f>N90*0.4/16*AB90</f>
        <v>5309.1</v>
      </c>
      <c r="AD90" s="111"/>
      <c r="AE90" s="110"/>
      <c r="AF90" s="113">
        <f>SUM(S90:V90,AA90,AC90,AE90)</f>
        <v>113548.37625</v>
      </c>
      <c r="AG90" s="110">
        <f>N90*0.6</f>
        <v>10618.199999999999</v>
      </c>
      <c r="AH90" s="110"/>
      <c r="AI90" s="110"/>
      <c r="AJ90" s="110"/>
      <c r="AK90" s="111">
        <v>2</v>
      </c>
      <c r="AL90" s="110">
        <f>N90*0.4*AK90/16</f>
        <v>884.85</v>
      </c>
      <c r="AM90" s="111">
        <v>12</v>
      </c>
      <c r="AN90" s="114">
        <v>32471.782899999998</v>
      </c>
      <c r="AO90" s="114">
        <f>ROUND(AN90/$K90, 0)</f>
        <v>18555</v>
      </c>
      <c r="AP90" s="114">
        <f>AN90-AO90</f>
        <v>13916.782899999998</v>
      </c>
      <c r="AQ90" s="111">
        <f>IF(COUNT(O90:R90)&gt;0,SUM(O90:R90),"")</f>
        <v>12</v>
      </c>
      <c r="AR90" s="114"/>
      <c r="AS90" s="114"/>
      <c r="AT90" s="114"/>
      <c r="AU90" s="114">
        <v>32471.782899999998</v>
      </c>
      <c r="AV90" s="114"/>
      <c r="AW90" s="114"/>
      <c r="AX90" s="114"/>
      <c r="AY90" s="114"/>
      <c r="AZ90" s="114"/>
      <c r="BA90" s="114">
        <f>L90*0.1*(SUM(P90:R90)/16+SUM(O90:O90)/24)</f>
        <v>10823.927625</v>
      </c>
      <c r="BB90" s="114">
        <f>ROUND(BA90/$K90, 0)</f>
        <v>6185</v>
      </c>
      <c r="BC90" s="114">
        <f>BA90-BB90</f>
        <v>4638.9276250000003</v>
      </c>
      <c r="BD90" s="114"/>
      <c r="BE90" s="114"/>
      <c r="BF90" s="114"/>
      <c r="BG90" s="115">
        <f t="array" ref="BG90">SUM(ROUND(AF90:AJ90,0),ROUND(AL90:AL90,0),ROUND(AN90:AN90,0),ROUND(AR90:BA90,0),ROUND(BD90,0))</f>
        <v>200819</v>
      </c>
    </row>
    <row r="91" spans="1:59" s="45" customFormat="1" ht="12" thickBot="1" x14ac:dyDescent="0.25">
      <c r="A91" s="103"/>
      <c r="B91" s="100"/>
      <c r="C91" s="91" t="s">
        <v>142</v>
      </c>
      <c r="D91" s="92" t="s">
        <v>79</v>
      </c>
      <c r="E91" s="92" t="s">
        <v>93</v>
      </c>
      <c r="F91" s="91" t="s">
        <v>237</v>
      </c>
      <c r="G91" s="92" t="s">
        <v>86</v>
      </c>
      <c r="H91" s="93" t="s">
        <v>82</v>
      </c>
      <c r="I91" s="94">
        <v>4.66</v>
      </c>
      <c r="J91" s="95">
        <f t="shared" si="3"/>
        <v>82468.02</v>
      </c>
      <c r="K91" s="96">
        <v>1.75</v>
      </c>
      <c r="L91" s="95">
        <f t="shared" si="4"/>
        <v>144319.035</v>
      </c>
      <c r="M91" s="97"/>
      <c r="N91" s="95">
        <v>17697</v>
      </c>
      <c r="O91" s="96"/>
      <c r="P91" s="96"/>
      <c r="Q91" s="96">
        <v>4</v>
      </c>
      <c r="R91" s="96"/>
      <c r="S91" s="98" t="str">
        <f>IF(O91&gt;0,$L91/24*O91,"")</f>
        <v/>
      </c>
      <c r="T91" s="98" t="str">
        <f>IF(P91&gt;0,$L91/16*P91,"")</f>
        <v/>
      </c>
      <c r="U91" s="98">
        <f>IF(Q91&gt;0,$L91/16*Q91,"")</f>
        <v>36079.758750000001</v>
      </c>
      <c r="V91" s="98" t="str">
        <f>IF(R91&gt;0,$L91/16*R91,"")</f>
        <v/>
      </c>
      <c r="W91" s="98">
        <f>IF(SUM(S91:V91)&gt;0,SUM(S91:V91),"")</f>
        <v>36079.758750000001</v>
      </c>
      <c r="X91" s="98">
        <f>IF(SUM(S91:V91)&gt;0,SUM(S91:V91)/K91,"")</f>
        <v>20617.005000000001</v>
      </c>
      <c r="Y91" s="98">
        <f t="shared" si="5"/>
        <v>15462.75375</v>
      </c>
      <c r="Z91" s="96"/>
      <c r="AA91" s="95"/>
      <c r="AB91" s="96">
        <v>2.5</v>
      </c>
      <c r="AC91" s="95">
        <f>N91*0.4/16*AB91</f>
        <v>1106.0625</v>
      </c>
      <c r="AD91" s="96"/>
      <c r="AE91" s="95"/>
      <c r="AF91" s="98">
        <f>SUM(S91:V91,AA91,AC91,AE91)</f>
        <v>37185.821250000001</v>
      </c>
      <c r="AG91" s="95"/>
      <c r="AH91" s="95"/>
      <c r="AI91" s="95">
        <v>1769.7</v>
      </c>
      <c r="AJ91" s="95"/>
      <c r="AK91" s="96"/>
      <c r="AL91" s="95"/>
      <c r="AM91" s="96">
        <v>4</v>
      </c>
      <c r="AN91" s="99">
        <v>10823.927600000001</v>
      </c>
      <c r="AO91" s="99">
        <f>ROUND(AN91/$K91, 0)</f>
        <v>6185</v>
      </c>
      <c r="AP91" s="99">
        <f>AN91-AO91</f>
        <v>4638.9276000000009</v>
      </c>
      <c r="AQ91" s="96">
        <f>IF(COUNT(O91:R91)&gt;0,SUM(O91:R91),"")</f>
        <v>4</v>
      </c>
      <c r="AR91" s="99"/>
      <c r="AS91" s="99"/>
      <c r="AT91" s="99"/>
      <c r="AU91" s="99">
        <v>10823.927600000001</v>
      </c>
      <c r="AV91" s="99"/>
      <c r="AW91" s="99"/>
      <c r="AX91" s="99"/>
      <c r="AY91" s="99"/>
      <c r="AZ91" s="99"/>
      <c r="BA91" s="99">
        <f>L91*0.1*(SUM(P91:R91)/16+SUM(O91:O91)/24)</f>
        <v>3607.9758750000001</v>
      </c>
      <c r="BB91" s="99">
        <f>ROUND(BA91/$K91, 0)</f>
        <v>2062</v>
      </c>
      <c r="BC91" s="99">
        <f>BA91-BB91</f>
        <v>1545.9758750000001</v>
      </c>
      <c r="BD91" s="99"/>
      <c r="BE91" s="99"/>
      <c r="BF91" s="99"/>
      <c r="BG91" s="117">
        <f t="array" ref="BG91">SUM(ROUND(AF91:AJ91,0),ROUND(AL91:AL91,0),ROUND(AN91:AN91,0),ROUND(AR91:BA91,0),ROUND(BD91,0))</f>
        <v>64212</v>
      </c>
    </row>
    <row r="92" spans="1:59" s="45" customFormat="1" ht="12" thickBot="1" x14ac:dyDescent="0.25">
      <c r="A92" s="129">
        <v>56</v>
      </c>
      <c r="B92" s="130" t="s">
        <v>238</v>
      </c>
      <c r="C92" s="130" t="s">
        <v>124</v>
      </c>
      <c r="D92" s="131" t="s">
        <v>79</v>
      </c>
      <c r="E92" s="131" t="s">
        <v>93</v>
      </c>
      <c r="F92" s="130" t="s">
        <v>239</v>
      </c>
      <c r="G92" s="131" t="s">
        <v>86</v>
      </c>
      <c r="H92" s="132" t="s">
        <v>94</v>
      </c>
      <c r="I92" s="133">
        <v>4.2300000000000004</v>
      </c>
      <c r="J92" s="134">
        <f t="shared" si="3"/>
        <v>74858.310000000012</v>
      </c>
      <c r="K92" s="135">
        <v>1.75</v>
      </c>
      <c r="L92" s="134">
        <f t="shared" si="4"/>
        <v>131002.04250000003</v>
      </c>
      <c r="M92" s="136"/>
      <c r="N92" s="134">
        <v>17697</v>
      </c>
      <c r="O92" s="135"/>
      <c r="P92" s="135">
        <v>4</v>
      </c>
      <c r="Q92" s="135">
        <v>17</v>
      </c>
      <c r="R92" s="135"/>
      <c r="S92" s="137" t="str">
        <f>IF(O92&gt;0,$L92/24*O92,"")</f>
        <v/>
      </c>
      <c r="T92" s="137">
        <f>IF(P92&gt;0,$L92/16*P92,"")</f>
        <v>32750.510625000006</v>
      </c>
      <c r="U92" s="137">
        <f>IF(Q92&gt;0,$L92/16*Q92,"")</f>
        <v>139189.67015625004</v>
      </c>
      <c r="V92" s="137" t="str">
        <f>IF(R92&gt;0,$L92/16*R92,"")</f>
        <v/>
      </c>
      <c r="W92" s="137">
        <f>IF(SUM(S92:V92)&gt;0,SUM(S92:V92),"")</f>
        <v>171940.18078125003</v>
      </c>
      <c r="X92" s="137">
        <f>IF(SUM(S92:V92)&gt;0,SUM(S92:V92)/K92,"")</f>
        <v>98251.531875000015</v>
      </c>
      <c r="Y92" s="137">
        <f t="shared" si="5"/>
        <v>73688.648906250019</v>
      </c>
      <c r="Z92" s="135"/>
      <c r="AA92" s="134"/>
      <c r="AB92" s="135"/>
      <c r="AC92" s="134"/>
      <c r="AD92" s="135"/>
      <c r="AE92" s="134"/>
      <c r="AF92" s="137">
        <f>SUM(S92:V92,AA92,AC92,AE92)</f>
        <v>171940.18078125003</v>
      </c>
      <c r="AG92" s="134"/>
      <c r="AH92" s="134"/>
      <c r="AI92" s="134"/>
      <c r="AJ92" s="134"/>
      <c r="AK92" s="135">
        <v>3</v>
      </c>
      <c r="AL92" s="134">
        <f>N92*0.4*AK92/16</f>
        <v>1327.2750000000001</v>
      </c>
      <c r="AM92" s="135">
        <v>21</v>
      </c>
      <c r="AN92" s="138">
        <v>51582.054199999999</v>
      </c>
      <c r="AO92" s="138">
        <f>ROUND(AN92/$K92, 0)</f>
        <v>29475</v>
      </c>
      <c r="AP92" s="138">
        <f>AN92-AO92</f>
        <v>22107.054199999999</v>
      </c>
      <c r="AQ92" s="135"/>
      <c r="AR92" s="138"/>
      <c r="AS92" s="138"/>
      <c r="AT92" s="138"/>
      <c r="AU92" s="138"/>
      <c r="AV92" s="138"/>
      <c r="AW92" s="138"/>
      <c r="AX92" s="138"/>
      <c r="AY92" s="138"/>
      <c r="AZ92" s="138"/>
      <c r="BA92" s="138">
        <f>L92*0.1*(SUM(P92:R92)/16+SUM(O92:O92)/24)</f>
        <v>17194.018078125002</v>
      </c>
      <c r="BB92" s="138">
        <f>ROUND(BA92/$K92, 0)</f>
        <v>9825</v>
      </c>
      <c r="BC92" s="138">
        <f>BA92-BB92</f>
        <v>7369.0180781250019</v>
      </c>
      <c r="BD92" s="138"/>
      <c r="BE92" s="138"/>
      <c r="BF92" s="138"/>
      <c r="BG92" s="139">
        <f t="array" ref="BG92">SUM(ROUND(AF92:AJ92,0),ROUND(AL92:AL92,0),ROUND(AN92:AN92,0),ROUND(AR92:BA92,0),ROUND(BD92,0))</f>
        <v>242043</v>
      </c>
    </row>
    <row r="93" spans="1:59" s="45" customFormat="1" ht="12" thickBot="1" x14ac:dyDescent="0.25">
      <c r="A93" s="129">
        <v>57</v>
      </c>
      <c r="B93" s="130" t="s">
        <v>240</v>
      </c>
      <c r="C93" s="130" t="s">
        <v>185</v>
      </c>
      <c r="D93" s="131" t="s">
        <v>79</v>
      </c>
      <c r="E93" s="131">
        <v>1</v>
      </c>
      <c r="F93" s="130" t="s">
        <v>241</v>
      </c>
      <c r="G93" s="131" t="s">
        <v>86</v>
      </c>
      <c r="H93" s="132" t="s">
        <v>87</v>
      </c>
      <c r="I93" s="133">
        <v>5.12</v>
      </c>
      <c r="J93" s="134">
        <f t="shared" si="3"/>
        <v>90608.639999999999</v>
      </c>
      <c r="K93" s="135">
        <v>1.75</v>
      </c>
      <c r="L93" s="134">
        <f t="shared" si="4"/>
        <v>158565.12</v>
      </c>
      <c r="M93" s="136"/>
      <c r="N93" s="134">
        <v>17697</v>
      </c>
      <c r="O93" s="135"/>
      <c r="P93" s="135">
        <v>4</v>
      </c>
      <c r="Q93" s="135">
        <v>12</v>
      </c>
      <c r="R93" s="135">
        <v>8</v>
      </c>
      <c r="S93" s="137" t="str">
        <f>IF(O93&gt;0,$L93/24*O93,"")</f>
        <v/>
      </c>
      <c r="T93" s="137">
        <f>IF(P93&gt;0,$L93/16*P93,"")</f>
        <v>39641.279999999999</v>
      </c>
      <c r="U93" s="137">
        <f>IF(Q93&gt;0,$L93/16*Q93,"")</f>
        <v>118923.84</v>
      </c>
      <c r="V93" s="137">
        <f>IF(R93&gt;0,$L93/16*R93,"")</f>
        <v>79282.559999999998</v>
      </c>
      <c r="W93" s="137">
        <f>IF(SUM(S93:V93)&gt;0,SUM(S93:V93),"")</f>
        <v>237847.67999999999</v>
      </c>
      <c r="X93" s="137">
        <f>IF(SUM(S93:V93)&gt;0,SUM(S93:V93)/K93,"")</f>
        <v>135912.95999999999</v>
      </c>
      <c r="Y93" s="137">
        <f t="shared" si="5"/>
        <v>101934.72</v>
      </c>
      <c r="Z93" s="135">
        <v>2</v>
      </c>
      <c r="AA93" s="134">
        <f>N93*0.5/16*Z93</f>
        <v>1106.0625</v>
      </c>
      <c r="AB93" s="135">
        <v>6</v>
      </c>
      <c r="AC93" s="134">
        <f>N93*0.5/16*AB93</f>
        <v>3318.1875</v>
      </c>
      <c r="AD93" s="135">
        <v>4</v>
      </c>
      <c r="AE93" s="134">
        <f>N93*0.5/16*AD93</f>
        <v>2212.125</v>
      </c>
      <c r="AF93" s="137">
        <f>SUM(S93:V93,AA93,AC93,AE93)</f>
        <v>244484.05499999999</v>
      </c>
      <c r="AG93" s="134">
        <f>N93*0.6</f>
        <v>10618.199999999999</v>
      </c>
      <c r="AH93" s="134"/>
      <c r="AI93" s="134"/>
      <c r="AJ93" s="134"/>
      <c r="AK93" s="135"/>
      <c r="AL93" s="134"/>
      <c r="AM93" s="135">
        <v>24</v>
      </c>
      <c r="AN93" s="138">
        <v>71354.304000000004</v>
      </c>
      <c r="AO93" s="138">
        <f>ROUND(AN93/$K93, 0)</f>
        <v>40774</v>
      </c>
      <c r="AP93" s="138">
        <f>AN93-AO93</f>
        <v>30580.304000000004</v>
      </c>
      <c r="AQ93" s="135">
        <f>IF(COUNT(O93:R93)&gt;0,SUM(O93:R93),"")</f>
        <v>24</v>
      </c>
      <c r="AR93" s="138"/>
      <c r="AS93" s="138"/>
      <c r="AT93" s="138">
        <v>83246.687999999995</v>
      </c>
      <c r="AU93" s="138"/>
      <c r="AV93" s="138"/>
      <c r="AW93" s="138"/>
      <c r="AX93" s="138"/>
      <c r="AY93" s="138"/>
      <c r="AZ93" s="138"/>
      <c r="BA93" s="138">
        <f>L93*0.1*(SUM(P93:R93)/16+SUM(O93:O93)/24)</f>
        <v>23784.768</v>
      </c>
      <c r="BB93" s="138">
        <f>ROUND(BA93/$K93, 0)</f>
        <v>13591</v>
      </c>
      <c r="BC93" s="138">
        <f>BA93-BB93</f>
        <v>10193.768</v>
      </c>
      <c r="BD93" s="138"/>
      <c r="BE93" s="138"/>
      <c r="BF93" s="138"/>
      <c r="BG93" s="139">
        <f t="array" ref="BG93">SUM(ROUND(AF93:AJ93,0),ROUND(AL93:AL93,0),ROUND(AN93:AN93,0),ROUND(AR93:BA93,0),ROUND(BD93,0))</f>
        <v>433488</v>
      </c>
    </row>
    <row r="94" spans="1:59" s="45" customFormat="1" ht="12" thickBot="1" x14ac:dyDescent="0.25">
      <c r="A94" s="129">
        <v>58</v>
      </c>
      <c r="B94" s="130" t="s">
        <v>242</v>
      </c>
      <c r="C94" s="130" t="s">
        <v>83</v>
      </c>
      <c r="D94" s="131" t="s">
        <v>79</v>
      </c>
      <c r="E94" s="131">
        <v>1</v>
      </c>
      <c r="F94" s="130" t="s">
        <v>243</v>
      </c>
      <c r="G94" s="131" t="s">
        <v>86</v>
      </c>
      <c r="H94" s="132" t="s">
        <v>87</v>
      </c>
      <c r="I94" s="133">
        <v>4.79</v>
      </c>
      <c r="J94" s="134">
        <f t="shared" si="3"/>
        <v>84768.63</v>
      </c>
      <c r="K94" s="135">
        <v>1.75</v>
      </c>
      <c r="L94" s="134">
        <f t="shared" si="4"/>
        <v>148345.10250000001</v>
      </c>
      <c r="M94" s="136"/>
      <c r="N94" s="134">
        <v>17697</v>
      </c>
      <c r="O94" s="135"/>
      <c r="P94" s="135"/>
      <c r="Q94" s="135">
        <v>13</v>
      </c>
      <c r="R94" s="135">
        <v>9</v>
      </c>
      <c r="S94" s="137" t="str">
        <f>IF(O94&gt;0,$L94/24*O94,"")</f>
        <v/>
      </c>
      <c r="T94" s="137" t="str">
        <f>IF(P94&gt;0,$L94/16*P94,"")</f>
        <v/>
      </c>
      <c r="U94" s="137">
        <f>IF(Q94&gt;0,$L94/16*Q94,"")</f>
        <v>120530.39578125</v>
      </c>
      <c r="V94" s="137">
        <f>IF(R94&gt;0,$L94/16*R94,"")</f>
        <v>83444.120156250006</v>
      </c>
      <c r="W94" s="137">
        <f>IF(SUM(S94:V94)&gt;0,SUM(S94:V94),"")</f>
        <v>203974.51593749999</v>
      </c>
      <c r="X94" s="137">
        <f>IF(SUM(S94:V94)&gt;0,SUM(S94:V94)/K94,"")</f>
        <v>116556.86624999999</v>
      </c>
      <c r="Y94" s="137">
        <f t="shared" si="5"/>
        <v>87417.649687500001</v>
      </c>
      <c r="Z94" s="135"/>
      <c r="AA94" s="134"/>
      <c r="AB94" s="135">
        <v>13</v>
      </c>
      <c r="AC94" s="134">
        <f>N94*0.5/16*AB94</f>
        <v>7189.40625</v>
      </c>
      <c r="AD94" s="135">
        <v>8</v>
      </c>
      <c r="AE94" s="134">
        <f>N94*0.5/16*AD94</f>
        <v>4424.25</v>
      </c>
      <c r="AF94" s="137">
        <f>SUM(S94:V94,AA94,AC94,AE94)</f>
        <v>215588.17218749999</v>
      </c>
      <c r="AG94" s="134">
        <f>N94*0.6</f>
        <v>10618.199999999999</v>
      </c>
      <c r="AH94" s="134"/>
      <c r="AI94" s="134"/>
      <c r="AJ94" s="134"/>
      <c r="AK94" s="135"/>
      <c r="AL94" s="134"/>
      <c r="AM94" s="135">
        <v>22</v>
      </c>
      <c r="AN94" s="138">
        <v>61192.354800000001</v>
      </c>
      <c r="AO94" s="138">
        <f>ROUND(AN94/$K94, 0)</f>
        <v>34967</v>
      </c>
      <c r="AP94" s="138">
        <f>AN94-AO94</f>
        <v>26225.354800000001</v>
      </c>
      <c r="AQ94" s="135">
        <f>IF(COUNT(O94:R94)&gt;0,SUM(O94:R94),"")</f>
        <v>22</v>
      </c>
      <c r="AR94" s="138"/>
      <c r="AS94" s="138"/>
      <c r="AT94" s="138">
        <v>71391.080600000001</v>
      </c>
      <c r="AU94" s="138"/>
      <c r="AV94" s="138"/>
      <c r="AW94" s="138"/>
      <c r="AX94" s="138"/>
      <c r="AY94" s="138"/>
      <c r="AZ94" s="138"/>
      <c r="BA94" s="138">
        <f>L94*0.1*(SUM(P94:R94)/16+SUM(O94:O94)/24)</f>
        <v>20397.45159375</v>
      </c>
      <c r="BB94" s="138">
        <f>ROUND(BA94/$K94, 0)</f>
        <v>11656</v>
      </c>
      <c r="BC94" s="138">
        <f>BA94-BB94</f>
        <v>8741.45159375</v>
      </c>
      <c r="BD94" s="138"/>
      <c r="BE94" s="138"/>
      <c r="BF94" s="138"/>
      <c r="BG94" s="139">
        <f t="array" ref="BG94">SUM(ROUND(AF94:AJ94,0),ROUND(AL94:AL94,0),ROUND(AN94:AN94,0),ROUND(AR94:BA94,0),ROUND(BD94,0))</f>
        <v>379186</v>
      </c>
    </row>
    <row r="95" spans="1:59" s="45" customFormat="1" ht="12" thickBot="1" x14ac:dyDescent="0.25">
      <c r="A95" s="129">
        <v>59</v>
      </c>
      <c r="B95" s="130" t="s">
        <v>244</v>
      </c>
      <c r="C95" s="130" t="s">
        <v>173</v>
      </c>
      <c r="D95" s="131" t="s">
        <v>79</v>
      </c>
      <c r="E95" s="131">
        <v>1</v>
      </c>
      <c r="F95" s="130" t="s">
        <v>245</v>
      </c>
      <c r="G95" s="131" t="s">
        <v>86</v>
      </c>
      <c r="H95" s="132" t="s">
        <v>87</v>
      </c>
      <c r="I95" s="133">
        <v>5.12</v>
      </c>
      <c r="J95" s="134">
        <f t="shared" si="3"/>
        <v>90608.639999999999</v>
      </c>
      <c r="K95" s="135">
        <v>1.75</v>
      </c>
      <c r="L95" s="134">
        <f t="shared" si="4"/>
        <v>158565.12</v>
      </c>
      <c r="M95" s="136"/>
      <c r="N95" s="134">
        <v>17697</v>
      </c>
      <c r="O95" s="135"/>
      <c r="P95" s="135">
        <v>21</v>
      </c>
      <c r="Q95" s="135"/>
      <c r="R95" s="135"/>
      <c r="S95" s="137" t="str">
        <f>IF(O95&gt;0,$L95/24*O95,"")</f>
        <v/>
      </c>
      <c r="T95" s="137">
        <f>IF(P95&gt;0,$L95/16*P95,"")</f>
        <v>208116.72</v>
      </c>
      <c r="U95" s="137" t="str">
        <f>IF(Q95&gt;0,$L95/16*Q95,"")</f>
        <v/>
      </c>
      <c r="V95" s="137" t="str">
        <f>IF(R95&gt;0,$L95/16*R95,"")</f>
        <v/>
      </c>
      <c r="W95" s="137">
        <f>IF(SUM(S95:V95)&gt;0,SUM(S95:V95),"")</f>
        <v>208116.72</v>
      </c>
      <c r="X95" s="137">
        <f>IF(SUM(S95:V95)&gt;0,SUM(S95:V95)/K95,"")</f>
        <v>118923.84</v>
      </c>
      <c r="Y95" s="137">
        <f t="shared" si="5"/>
        <v>89192.88</v>
      </c>
      <c r="Z95" s="135"/>
      <c r="AA95" s="134">
        <f>N95*0.4</f>
        <v>7078.8</v>
      </c>
      <c r="AB95" s="135"/>
      <c r="AC95" s="134"/>
      <c r="AD95" s="135"/>
      <c r="AE95" s="134"/>
      <c r="AF95" s="137">
        <f>SUM(S95:V95,AA95,AC95,AE95)</f>
        <v>215195.51999999999</v>
      </c>
      <c r="AG95" s="134">
        <f>N95*0.5</f>
        <v>8848.5</v>
      </c>
      <c r="AH95" s="134"/>
      <c r="AI95" s="134"/>
      <c r="AJ95" s="134"/>
      <c r="AK95" s="135"/>
      <c r="AL95" s="134"/>
      <c r="AM95" s="135">
        <v>21</v>
      </c>
      <c r="AN95" s="138">
        <v>62435.016000000003</v>
      </c>
      <c r="AO95" s="138">
        <f>ROUND(AN95/$K95, 0)</f>
        <v>35677</v>
      </c>
      <c r="AP95" s="138">
        <f>AN95-AO95</f>
        <v>26758.016000000003</v>
      </c>
      <c r="AQ95" s="135">
        <f>IF(COUNT(O95:R95)&gt;0,SUM(O95:R95),"")</f>
        <v>21</v>
      </c>
      <c r="AR95" s="138"/>
      <c r="AS95" s="138"/>
      <c r="AT95" s="138">
        <v>72840.851999999999</v>
      </c>
      <c r="AU95" s="138"/>
      <c r="AV95" s="138"/>
      <c r="AW95" s="138"/>
      <c r="AX95" s="138"/>
      <c r="AY95" s="138"/>
      <c r="AZ95" s="138"/>
      <c r="BA95" s="138">
        <f>L95*0.1*(SUM(P95:R95)/16+SUM(O95:O95)/24)</f>
        <v>20811.672000000002</v>
      </c>
      <c r="BB95" s="138">
        <f>ROUND(BA95/$K95, 0)</f>
        <v>11892</v>
      </c>
      <c r="BC95" s="138">
        <f>BA95-BB95</f>
        <v>8919.6720000000023</v>
      </c>
      <c r="BD95" s="138"/>
      <c r="BE95" s="138"/>
      <c r="BF95" s="138"/>
      <c r="BG95" s="139">
        <f t="array" ref="BG95">SUM(ROUND(AF95:AJ95,0),ROUND(AL95:AL95,0),ROUND(AN95:AN95,0),ROUND(AR95:BA95,0),ROUND(BD95,0))</f>
        <v>380133</v>
      </c>
    </row>
    <row r="96" spans="1:59" s="45" customFormat="1" ht="11.25" x14ac:dyDescent="0.2">
      <c r="A96" s="104">
        <v>60</v>
      </c>
      <c r="B96" s="105" t="s">
        <v>246</v>
      </c>
      <c r="C96" s="106" t="s">
        <v>132</v>
      </c>
      <c r="D96" s="107" t="s">
        <v>79</v>
      </c>
      <c r="E96" s="107" t="s">
        <v>93</v>
      </c>
      <c r="F96" s="106" t="s">
        <v>247</v>
      </c>
      <c r="G96" s="107" t="s">
        <v>86</v>
      </c>
      <c r="H96" s="108" t="s">
        <v>94</v>
      </c>
      <c r="I96" s="109">
        <v>4.7300000000000004</v>
      </c>
      <c r="J96" s="110">
        <f t="shared" si="3"/>
        <v>83706.810000000012</v>
      </c>
      <c r="K96" s="111">
        <v>1.75</v>
      </c>
      <c r="L96" s="110">
        <f t="shared" si="4"/>
        <v>146486.91750000001</v>
      </c>
      <c r="M96" s="112"/>
      <c r="N96" s="110">
        <v>17697</v>
      </c>
      <c r="O96" s="111"/>
      <c r="P96" s="111"/>
      <c r="Q96" s="111">
        <v>20</v>
      </c>
      <c r="R96" s="111"/>
      <c r="S96" s="113" t="str">
        <f>IF(O96&gt;0,$L96/24*O96,"")</f>
        <v/>
      </c>
      <c r="T96" s="113" t="str">
        <f>IF(P96&gt;0,$L96/16*P96,"")</f>
        <v/>
      </c>
      <c r="U96" s="113">
        <f>IF(Q96&gt;0,$L96/16*Q96,"")</f>
        <v>183108.64687500001</v>
      </c>
      <c r="V96" s="113" t="str">
        <f>IF(R96&gt;0,$L96/16*R96,"")</f>
        <v/>
      </c>
      <c r="W96" s="113">
        <f>IF(SUM(S96:V96)&gt;0,SUM(S96:V96),"")</f>
        <v>183108.64687500001</v>
      </c>
      <c r="X96" s="113">
        <f>IF(SUM(S96:V96)&gt;0,SUM(S96:V96)/K96,"")</f>
        <v>104633.5125</v>
      </c>
      <c r="Y96" s="113">
        <f t="shared" si="5"/>
        <v>78475.134375000009</v>
      </c>
      <c r="Z96" s="111"/>
      <c r="AA96" s="110"/>
      <c r="AB96" s="111">
        <v>20</v>
      </c>
      <c r="AC96" s="110">
        <f>N96*0.5/16*AB96</f>
        <v>11060.625</v>
      </c>
      <c r="AD96" s="111"/>
      <c r="AE96" s="110"/>
      <c r="AF96" s="113">
        <f>SUM(S96:V96,AA96,AC96,AE96)</f>
        <v>194169.27187500001</v>
      </c>
      <c r="AG96" s="110">
        <f>N96*0.6</f>
        <v>10618.199999999999</v>
      </c>
      <c r="AH96" s="110"/>
      <c r="AI96" s="110"/>
      <c r="AJ96" s="110"/>
      <c r="AK96" s="111">
        <v>15</v>
      </c>
      <c r="AL96" s="110">
        <f>N96*0.4*AK96/16</f>
        <v>6636.375</v>
      </c>
      <c r="AM96" s="111">
        <v>20</v>
      </c>
      <c r="AN96" s="114">
        <v>54932.594100000002</v>
      </c>
      <c r="AO96" s="114">
        <f>ROUND(AN96/$K96, 0)</f>
        <v>31390</v>
      </c>
      <c r="AP96" s="114">
        <f>AN96-AO96</f>
        <v>23542.594100000002</v>
      </c>
      <c r="AQ96" s="111"/>
      <c r="AR96" s="114"/>
      <c r="AS96" s="114"/>
      <c r="AT96" s="114"/>
      <c r="AU96" s="114"/>
      <c r="AV96" s="114"/>
      <c r="AW96" s="114"/>
      <c r="AX96" s="114">
        <f>30630*1</f>
        <v>30630</v>
      </c>
      <c r="AY96" s="114"/>
      <c r="AZ96" s="114"/>
      <c r="BA96" s="114">
        <f>L96*0.1*(SUM(P96:R96)/16+SUM(O96:O96)/24)</f>
        <v>18310.864687500001</v>
      </c>
      <c r="BB96" s="114">
        <f>ROUND(BA96/$K96, 0)</f>
        <v>10463</v>
      </c>
      <c r="BC96" s="114">
        <f>BA96-BB96</f>
        <v>7847.8646875000013</v>
      </c>
      <c r="BD96" s="114"/>
      <c r="BE96" s="114"/>
      <c r="BF96" s="114"/>
      <c r="BG96" s="115">
        <f t="array" ref="BG96">SUM(ROUND(AF96:AJ96,0),ROUND(AL96:AL96,0),ROUND(AN96:AN96,0),ROUND(AR96:BA96,0),ROUND(BD96,0))</f>
        <v>315297</v>
      </c>
    </row>
    <row r="97" spans="1:59" s="45" customFormat="1" ht="12" thickBot="1" x14ac:dyDescent="0.25">
      <c r="A97" s="103"/>
      <c r="B97" s="100"/>
      <c r="C97" s="91" t="s">
        <v>142</v>
      </c>
      <c r="D97" s="92" t="s">
        <v>79</v>
      </c>
      <c r="E97" s="92" t="s">
        <v>93</v>
      </c>
      <c r="F97" s="91" t="s">
        <v>247</v>
      </c>
      <c r="G97" s="92" t="s">
        <v>86</v>
      </c>
      <c r="H97" s="93" t="s">
        <v>94</v>
      </c>
      <c r="I97" s="94">
        <v>4.7300000000000004</v>
      </c>
      <c r="J97" s="95">
        <f t="shared" si="3"/>
        <v>83706.810000000012</v>
      </c>
      <c r="K97" s="96">
        <v>1.75</v>
      </c>
      <c r="L97" s="95">
        <f t="shared" si="4"/>
        <v>146486.91750000001</v>
      </c>
      <c r="M97" s="97"/>
      <c r="N97" s="95">
        <v>17697</v>
      </c>
      <c r="O97" s="96"/>
      <c r="P97" s="96"/>
      <c r="Q97" s="96">
        <v>4</v>
      </c>
      <c r="R97" s="96"/>
      <c r="S97" s="98" t="str">
        <f>IF(O97&gt;0,$L97/24*O97,"")</f>
        <v/>
      </c>
      <c r="T97" s="98" t="str">
        <f>IF(P97&gt;0,$L97/16*P97,"")</f>
        <v/>
      </c>
      <c r="U97" s="98">
        <f>IF(Q97&gt;0,$L97/16*Q97,"")</f>
        <v>36621.729375000003</v>
      </c>
      <c r="V97" s="98" t="str">
        <f>IF(R97&gt;0,$L97/16*R97,"")</f>
        <v/>
      </c>
      <c r="W97" s="98">
        <f>IF(SUM(S97:V97)&gt;0,SUM(S97:V97),"")</f>
        <v>36621.729375000003</v>
      </c>
      <c r="X97" s="98">
        <f>IF(SUM(S97:V97)&gt;0,SUM(S97:V97)/K97,"")</f>
        <v>20926.702500000003</v>
      </c>
      <c r="Y97" s="98">
        <f t="shared" si="5"/>
        <v>15695.026875</v>
      </c>
      <c r="Z97" s="96"/>
      <c r="AA97" s="95"/>
      <c r="AB97" s="96">
        <v>4</v>
      </c>
      <c r="AC97" s="95">
        <f>N97*0.4/16*AB97</f>
        <v>1769.7</v>
      </c>
      <c r="AD97" s="96"/>
      <c r="AE97" s="95"/>
      <c r="AF97" s="98">
        <f>SUM(S97:V97,AA97,AC97,AE97)</f>
        <v>38391.429375</v>
      </c>
      <c r="AG97" s="95"/>
      <c r="AH97" s="95"/>
      <c r="AI97" s="95">
        <v>1769.7</v>
      </c>
      <c r="AJ97" s="95"/>
      <c r="AK97" s="96"/>
      <c r="AL97" s="95"/>
      <c r="AM97" s="96">
        <v>4</v>
      </c>
      <c r="AN97" s="99">
        <v>10986.5188</v>
      </c>
      <c r="AO97" s="99">
        <f>ROUND(AN97/$K97, 0)</f>
        <v>6278</v>
      </c>
      <c r="AP97" s="99">
        <f>AN97-AO97</f>
        <v>4708.5187999999998</v>
      </c>
      <c r="AQ97" s="96"/>
      <c r="AR97" s="99"/>
      <c r="AS97" s="99"/>
      <c r="AT97" s="99"/>
      <c r="AU97" s="99"/>
      <c r="AV97" s="99"/>
      <c r="AW97" s="99"/>
      <c r="AX97" s="99"/>
      <c r="AY97" s="99"/>
      <c r="AZ97" s="99"/>
      <c r="BA97" s="99">
        <f>L97*0.1*(SUM(P97:R97)/16+SUM(O97:O97)/24)</f>
        <v>3662.1729375000004</v>
      </c>
      <c r="BB97" s="99">
        <f>ROUND(BA97/$K97, 0)</f>
        <v>2093</v>
      </c>
      <c r="BC97" s="99">
        <f>BA97-BB97</f>
        <v>1569.1729375000004</v>
      </c>
      <c r="BD97" s="99"/>
      <c r="BE97" s="99"/>
      <c r="BF97" s="99"/>
      <c r="BG97" s="117">
        <f t="array" ref="BG97">SUM(ROUND(AF97:AJ97,0),ROUND(AL97:AL97,0),ROUND(AN97:AN97,0),ROUND(AR97:BA97,0),ROUND(BD97,0))</f>
        <v>54810</v>
      </c>
    </row>
    <row r="98" spans="1:59" s="45" customFormat="1" ht="12" thickBot="1" x14ac:dyDescent="0.25">
      <c r="A98" s="129">
        <v>61</v>
      </c>
      <c r="B98" s="130" t="s">
        <v>248</v>
      </c>
      <c r="C98" s="130" t="s">
        <v>249</v>
      </c>
      <c r="D98" s="131" t="s">
        <v>79</v>
      </c>
      <c r="E98" s="131" t="s">
        <v>93</v>
      </c>
      <c r="F98" s="130" t="s">
        <v>250</v>
      </c>
      <c r="G98" s="131" t="s">
        <v>86</v>
      </c>
      <c r="H98" s="132" t="s">
        <v>94</v>
      </c>
      <c r="I98" s="133">
        <v>4.33</v>
      </c>
      <c r="J98" s="134">
        <f t="shared" si="3"/>
        <v>76628.009999999995</v>
      </c>
      <c r="K98" s="135">
        <v>1.75</v>
      </c>
      <c r="L98" s="134">
        <f t="shared" si="4"/>
        <v>134099.01749999999</v>
      </c>
      <c r="M98" s="136"/>
      <c r="N98" s="134">
        <v>17697</v>
      </c>
      <c r="O98" s="135"/>
      <c r="P98" s="135"/>
      <c r="Q98" s="135">
        <v>15</v>
      </c>
      <c r="R98" s="135">
        <v>9</v>
      </c>
      <c r="S98" s="137" t="str">
        <f>IF(O98&gt;0,$L98/24*O98,"")</f>
        <v/>
      </c>
      <c r="T98" s="137" t="str">
        <f>IF(P98&gt;0,$L98/16*P98,"")</f>
        <v/>
      </c>
      <c r="U98" s="137">
        <f>IF(Q98&gt;0,$L98/16*Q98,"")</f>
        <v>125717.82890624998</v>
      </c>
      <c r="V98" s="137">
        <f>IF(R98&gt;0,$L98/16*R98,"")</f>
        <v>75430.697343749998</v>
      </c>
      <c r="W98" s="137">
        <f>IF(SUM(S98:V98)&gt;0,SUM(S98:V98),"")</f>
        <v>201148.52625</v>
      </c>
      <c r="X98" s="137">
        <f>IF(SUM(S98:V98)&gt;0,SUM(S98:V98)/K98,"")</f>
        <v>114942.015</v>
      </c>
      <c r="Y98" s="137">
        <f t="shared" si="5"/>
        <v>86206.511249999996</v>
      </c>
      <c r="Z98" s="135"/>
      <c r="AA98" s="134"/>
      <c r="AB98" s="135">
        <v>9</v>
      </c>
      <c r="AC98" s="134">
        <f>N98*0.4/16*AB98</f>
        <v>3981.8250000000003</v>
      </c>
      <c r="AD98" s="135">
        <v>6</v>
      </c>
      <c r="AE98" s="134">
        <f>N98*0.4/16*AD98</f>
        <v>2654.55</v>
      </c>
      <c r="AF98" s="137">
        <f>SUM(S98:V98,AA98,AC98,AE98)</f>
        <v>207784.90125</v>
      </c>
      <c r="AG98" s="134">
        <f>N98*0.6</f>
        <v>10618.199999999999</v>
      </c>
      <c r="AH98" s="134"/>
      <c r="AI98" s="134"/>
      <c r="AJ98" s="134"/>
      <c r="AK98" s="135"/>
      <c r="AL98" s="134"/>
      <c r="AM98" s="135">
        <v>24</v>
      </c>
      <c r="AN98" s="138">
        <v>60344.5579</v>
      </c>
      <c r="AO98" s="138">
        <f>ROUND(AN98/$K98, 0)</f>
        <v>34483</v>
      </c>
      <c r="AP98" s="138">
        <f>AN98-AO98</f>
        <v>25861.5579</v>
      </c>
      <c r="AQ98" s="135"/>
      <c r="AR98" s="138"/>
      <c r="AS98" s="138"/>
      <c r="AT98" s="138"/>
      <c r="AU98" s="138"/>
      <c r="AV98" s="138"/>
      <c r="AW98" s="138"/>
      <c r="AX98" s="138"/>
      <c r="AY98" s="138"/>
      <c r="AZ98" s="138"/>
      <c r="BA98" s="138">
        <f>L98*0.1*(SUM(P98:R98)/16+SUM(O98:O98)/24)</f>
        <v>20114.852625</v>
      </c>
      <c r="BB98" s="138">
        <f>ROUND(BA98/$K98, 0)</f>
        <v>11494</v>
      </c>
      <c r="BC98" s="138">
        <f>BA98-BB98</f>
        <v>8620.8526249999995</v>
      </c>
      <c r="BD98" s="138"/>
      <c r="BE98" s="138"/>
      <c r="BF98" s="138"/>
      <c r="BG98" s="139">
        <f t="array" ref="BG98">SUM(ROUND(AF98:AJ98,0),ROUND(AL98:AL98,0),ROUND(AN98:AN98,0),ROUND(AR98:BA98,0),ROUND(BD98,0))</f>
        <v>298863</v>
      </c>
    </row>
    <row r="99" spans="1:59" s="45" customFormat="1" ht="11.25" x14ac:dyDescent="0.2">
      <c r="A99" s="104">
        <v>62</v>
      </c>
      <c r="B99" s="105" t="s">
        <v>251</v>
      </c>
      <c r="C99" s="106" t="s">
        <v>140</v>
      </c>
      <c r="D99" s="107" t="s">
        <v>79</v>
      </c>
      <c r="E99" s="107" t="s">
        <v>93</v>
      </c>
      <c r="F99" s="106" t="s">
        <v>133</v>
      </c>
      <c r="G99" s="107" t="s">
        <v>86</v>
      </c>
      <c r="H99" s="108" t="s">
        <v>94</v>
      </c>
      <c r="I99" s="109">
        <v>4.1399999999999997</v>
      </c>
      <c r="J99" s="110">
        <f t="shared" si="3"/>
        <v>73265.579999999987</v>
      </c>
      <c r="K99" s="111">
        <v>1.75</v>
      </c>
      <c r="L99" s="110">
        <f t="shared" si="4"/>
        <v>128214.76499999998</v>
      </c>
      <c r="M99" s="112"/>
      <c r="N99" s="110">
        <v>17697</v>
      </c>
      <c r="O99" s="111"/>
      <c r="P99" s="111"/>
      <c r="Q99" s="111">
        <v>8</v>
      </c>
      <c r="R99" s="111">
        <v>6</v>
      </c>
      <c r="S99" s="113" t="str">
        <f>IF(O99&gt;0,$L99/24*O99,"")</f>
        <v/>
      </c>
      <c r="T99" s="113" t="str">
        <f>IF(P99&gt;0,$L99/16*P99,"")</f>
        <v/>
      </c>
      <c r="U99" s="113">
        <f>IF(Q99&gt;0,$L99/16*Q99,"")</f>
        <v>64107.382499999992</v>
      </c>
      <c r="V99" s="113">
        <f>IF(R99&gt;0,$L99/16*R99,"")</f>
        <v>48080.536874999991</v>
      </c>
      <c r="W99" s="113">
        <f>IF(SUM(S99:V99)&gt;0,SUM(S99:V99),"")</f>
        <v>112187.91937499998</v>
      </c>
      <c r="X99" s="113">
        <f>IF(SUM(S99:V99)&gt;0,SUM(S99:V99)/K99,"")</f>
        <v>64107.382499999992</v>
      </c>
      <c r="Y99" s="113">
        <f t="shared" si="5"/>
        <v>48080.536874999991</v>
      </c>
      <c r="Z99" s="111"/>
      <c r="AA99" s="110"/>
      <c r="AB99" s="111"/>
      <c r="AC99" s="110"/>
      <c r="AD99" s="111"/>
      <c r="AE99" s="110"/>
      <c r="AF99" s="113">
        <f>SUM(S99:V99,AA99,AC99,AE99)</f>
        <v>112187.91937499998</v>
      </c>
      <c r="AG99" s="110"/>
      <c r="AH99" s="110"/>
      <c r="AI99" s="110"/>
      <c r="AJ99" s="110"/>
      <c r="AK99" s="111"/>
      <c r="AL99" s="110"/>
      <c r="AM99" s="111">
        <v>14</v>
      </c>
      <c r="AN99" s="114">
        <v>33656.375800000002</v>
      </c>
      <c r="AO99" s="114">
        <f>ROUND(AN99/$K99, 0)</f>
        <v>19232</v>
      </c>
      <c r="AP99" s="114">
        <f>AN99-AO99</f>
        <v>14424.375800000002</v>
      </c>
      <c r="AQ99" s="111"/>
      <c r="AR99" s="114"/>
      <c r="AS99" s="114"/>
      <c r="AT99" s="114"/>
      <c r="AU99" s="114"/>
      <c r="AV99" s="114"/>
      <c r="AW99" s="114"/>
      <c r="AX99" s="114"/>
      <c r="AY99" s="114"/>
      <c r="AZ99" s="114"/>
      <c r="BA99" s="114">
        <f>L99*0.1*(SUM(P99:R99)/16+SUM(O99:O99)/24)</f>
        <v>11218.791937499998</v>
      </c>
      <c r="BB99" s="114">
        <f>ROUND(BA99/$K99, 0)</f>
        <v>6411</v>
      </c>
      <c r="BC99" s="114">
        <f>BA99-BB99</f>
        <v>4807.7919374999983</v>
      </c>
      <c r="BD99" s="114"/>
      <c r="BE99" s="114"/>
      <c r="BF99" s="114"/>
      <c r="BG99" s="115">
        <f t="array" ref="BG99">SUM(ROUND(AF99:AJ99,0),ROUND(AL99:AL99,0),ROUND(AN99:AN99,0),ROUND(AR99:BA99,0),ROUND(BD99,0))</f>
        <v>157063</v>
      </c>
    </row>
    <row r="100" spans="1:59" s="45" customFormat="1" ht="11.25" x14ac:dyDescent="0.2">
      <c r="A100" s="103"/>
      <c r="B100" s="100"/>
      <c r="C100" s="75" t="s">
        <v>252</v>
      </c>
      <c r="D100" s="76" t="s">
        <v>79</v>
      </c>
      <c r="E100" s="76" t="s">
        <v>93</v>
      </c>
      <c r="F100" s="75" t="s">
        <v>253</v>
      </c>
      <c r="G100" s="76" t="s">
        <v>86</v>
      </c>
      <c r="H100" s="77" t="s">
        <v>94</v>
      </c>
      <c r="I100" s="78">
        <v>4.33</v>
      </c>
      <c r="J100" s="79">
        <f t="shared" si="3"/>
        <v>76628.009999999995</v>
      </c>
      <c r="K100" s="80">
        <v>1.75</v>
      </c>
      <c r="L100" s="79">
        <f t="shared" si="4"/>
        <v>134099.01749999999</v>
      </c>
      <c r="M100" s="81"/>
      <c r="N100" s="79">
        <v>17697</v>
      </c>
      <c r="O100" s="80"/>
      <c r="P100" s="80"/>
      <c r="Q100" s="80">
        <v>2</v>
      </c>
      <c r="R100" s="80"/>
      <c r="S100" s="82" t="str">
        <f>IF(O100&gt;0,$L100/24*O100,"")</f>
        <v/>
      </c>
      <c r="T100" s="82" t="str">
        <f>IF(P100&gt;0,$L100/16*P100,"")</f>
        <v/>
      </c>
      <c r="U100" s="82">
        <f>IF(Q100&gt;0,$L100/16*Q100,"")</f>
        <v>16762.377187499998</v>
      </c>
      <c r="V100" s="82" t="str">
        <f>IF(R100&gt;0,$L100/16*R100,"")</f>
        <v/>
      </c>
      <c r="W100" s="82">
        <f>IF(SUM(S100:V100)&gt;0,SUM(S100:V100),"")</f>
        <v>16762.377187499998</v>
      </c>
      <c r="X100" s="82">
        <f>IF(SUM(S100:V100)&gt;0,SUM(S100:V100)/K100,"")</f>
        <v>9578.5012499999993</v>
      </c>
      <c r="Y100" s="82">
        <f t="shared" si="5"/>
        <v>7183.8759374999991</v>
      </c>
      <c r="Z100" s="80"/>
      <c r="AA100" s="79"/>
      <c r="AB100" s="80"/>
      <c r="AC100" s="79"/>
      <c r="AD100" s="80"/>
      <c r="AE100" s="79"/>
      <c r="AF100" s="82">
        <f>SUM(S100:V100,AA100,AC100,AE100)</f>
        <v>16762.377187499998</v>
      </c>
      <c r="AG100" s="79"/>
      <c r="AH100" s="79"/>
      <c r="AI100" s="79">
        <v>884.85</v>
      </c>
      <c r="AJ100" s="79"/>
      <c r="AK100" s="80"/>
      <c r="AL100" s="79"/>
      <c r="AM100" s="80">
        <v>2</v>
      </c>
      <c r="AN100" s="83">
        <v>5028.7132000000001</v>
      </c>
      <c r="AO100" s="83">
        <f>ROUND(AN100/$K100, 0)</f>
        <v>2874</v>
      </c>
      <c r="AP100" s="83">
        <f>AN100-AO100</f>
        <v>2154.7132000000001</v>
      </c>
      <c r="AQ100" s="80"/>
      <c r="AR100" s="83"/>
      <c r="AS100" s="83"/>
      <c r="AT100" s="83"/>
      <c r="AU100" s="83"/>
      <c r="AV100" s="83"/>
      <c r="AW100" s="83"/>
      <c r="AX100" s="83"/>
      <c r="AY100" s="83"/>
      <c r="AZ100" s="83"/>
      <c r="BA100" s="83">
        <f>L100*0.1*(SUM(P100:R100)/16+SUM(O100:O100)/24)</f>
        <v>1676.2377187499999</v>
      </c>
      <c r="BB100" s="83">
        <f>ROUND(BA100/$K100, 0)</f>
        <v>958</v>
      </c>
      <c r="BC100" s="83">
        <f>BA100-BB100</f>
        <v>718.23771874999989</v>
      </c>
      <c r="BD100" s="83"/>
      <c r="BE100" s="83"/>
      <c r="BF100" s="83"/>
      <c r="BG100" s="116">
        <f t="array" ref="BG100">SUM(ROUND(AF100:AJ100,0),ROUND(AL100:AL100,0),ROUND(AN100:AN100,0),ROUND(AR100:BA100,0),ROUND(BD100,0))</f>
        <v>24352</v>
      </c>
    </row>
    <row r="101" spans="1:59" s="45" customFormat="1" ht="11.25" x14ac:dyDescent="0.2">
      <c r="A101" s="103"/>
      <c r="B101" s="100"/>
      <c r="C101" s="75" t="s">
        <v>103</v>
      </c>
      <c r="D101" s="76" t="s">
        <v>79</v>
      </c>
      <c r="E101" s="76" t="s">
        <v>93</v>
      </c>
      <c r="F101" s="75" t="s">
        <v>254</v>
      </c>
      <c r="G101" s="76" t="s">
        <v>86</v>
      </c>
      <c r="H101" s="77" t="s">
        <v>94</v>
      </c>
      <c r="I101" s="78">
        <v>4.1399999999999997</v>
      </c>
      <c r="J101" s="79">
        <f t="shared" si="3"/>
        <v>73265.579999999987</v>
      </c>
      <c r="K101" s="80">
        <v>1.75</v>
      </c>
      <c r="L101" s="79">
        <f t="shared" si="4"/>
        <v>128214.76499999998</v>
      </c>
      <c r="M101" s="81"/>
      <c r="N101" s="79">
        <v>17697</v>
      </c>
      <c r="O101" s="80"/>
      <c r="P101" s="80"/>
      <c r="Q101" s="80"/>
      <c r="R101" s="80">
        <v>1</v>
      </c>
      <c r="S101" s="82" t="str">
        <f>IF(O101&gt;0,$L101/24*O101,"")</f>
        <v/>
      </c>
      <c r="T101" s="82" t="str">
        <f>IF(P101&gt;0,$L101/16*P101,"")</f>
        <v/>
      </c>
      <c r="U101" s="82" t="str">
        <f>IF(Q101&gt;0,$L101/16*Q101,"")</f>
        <v/>
      </c>
      <c r="V101" s="82">
        <f>IF(R101&gt;0,$L101/16*R101,"")</f>
        <v>8013.4228124999991</v>
      </c>
      <c r="W101" s="82">
        <f>IF(SUM(S101:V101)&gt;0,SUM(S101:V101),"")</f>
        <v>8013.4228124999991</v>
      </c>
      <c r="X101" s="82">
        <f>IF(SUM(S101:V101)&gt;0,SUM(S101:V101)/K101,"")</f>
        <v>4579.0987499999992</v>
      </c>
      <c r="Y101" s="82">
        <f t="shared" si="5"/>
        <v>3434.3240624999999</v>
      </c>
      <c r="Z101" s="80"/>
      <c r="AA101" s="79"/>
      <c r="AB101" s="80"/>
      <c r="AC101" s="79"/>
      <c r="AD101" s="80"/>
      <c r="AE101" s="79"/>
      <c r="AF101" s="82">
        <f>SUM(S101:V101,AA101,AC101,AE101)</f>
        <v>8013.4228124999991</v>
      </c>
      <c r="AG101" s="79"/>
      <c r="AH101" s="79"/>
      <c r="AI101" s="79"/>
      <c r="AJ101" s="79"/>
      <c r="AK101" s="80"/>
      <c r="AL101" s="79"/>
      <c r="AM101" s="80">
        <v>1</v>
      </c>
      <c r="AN101" s="83">
        <v>2404.0268000000001</v>
      </c>
      <c r="AO101" s="83">
        <f>ROUND(AN101/$K101, 0)</f>
        <v>1374</v>
      </c>
      <c r="AP101" s="83">
        <f>AN101-AO101</f>
        <v>1030.0268000000001</v>
      </c>
      <c r="AQ101" s="80"/>
      <c r="AR101" s="83"/>
      <c r="AS101" s="83"/>
      <c r="AT101" s="83"/>
      <c r="AU101" s="83"/>
      <c r="AV101" s="83"/>
      <c r="AW101" s="83"/>
      <c r="AX101" s="83"/>
      <c r="AY101" s="83"/>
      <c r="AZ101" s="83"/>
      <c r="BA101" s="83">
        <f>L101*0.1*(SUM(P101:R101)/16+SUM(O101:O101)/24)</f>
        <v>801.34228124999993</v>
      </c>
      <c r="BB101" s="83">
        <f>ROUND(BA101/$K101, 0)</f>
        <v>458</v>
      </c>
      <c r="BC101" s="83">
        <f>BA101-BB101</f>
        <v>343.34228124999993</v>
      </c>
      <c r="BD101" s="83"/>
      <c r="BE101" s="83"/>
      <c r="BF101" s="83"/>
      <c r="BG101" s="116">
        <f t="array" ref="BG101">SUM(ROUND(AF101:AJ101,0),ROUND(AL101:AL101,0),ROUND(AN101:AN101,0),ROUND(AR101:BA101,0),ROUND(BD101,0))</f>
        <v>11218</v>
      </c>
    </row>
    <row r="102" spans="1:59" s="45" customFormat="1" ht="12" thickBot="1" x14ac:dyDescent="0.25">
      <c r="A102" s="103"/>
      <c r="B102" s="100"/>
      <c r="C102" s="91" t="s">
        <v>255</v>
      </c>
      <c r="D102" s="92" t="s">
        <v>79</v>
      </c>
      <c r="E102" s="92" t="s">
        <v>93</v>
      </c>
      <c r="F102" s="91" t="s">
        <v>254</v>
      </c>
      <c r="G102" s="92" t="s">
        <v>86</v>
      </c>
      <c r="H102" s="93" t="s">
        <v>94</v>
      </c>
      <c r="I102" s="94">
        <v>4.1399999999999997</v>
      </c>
      <c r="J102" s="95">
        <f t="shared" si="3"/>
        <v>73265.579999999987</v>
      </c>
      <c r="K102" s="96">
        <v>1.75</v>
      </c>
      <c r="L102" s="95">
        <f t="shared" si="4"/>
        <v>128214.76499999998</v>
      </c>
      <c r="M102" s="97"/>
      <c r="N102" s="95">
        <v>17697</v>
      </c>
      <c r="O102" s="96"/>
      <c r="P102" s="96"/>
      <c r="Q102" s="96">
        <v>1</v>
      </c>
      <c r="R102" s="96"/>
      <c r="S102" s="98" t="str">
        <f>IF(O102&gt;0,$L102/24*O102,"")</f>
        <v/>
      </c>
      <c r="T102" s="98" t="str">
        <f>IF(P102&gt;0,$L102/16*P102,"")</f>
        <v/>
      </c>
      <c r="U102" s="98">
        <f>IF(Q102&gt;0,$L102/16*Q102,"")</f>
        <v>8013.4228124999991</v>
      </c>
      <c r="V102" s="98" t="str">
        <f>IF(R102&gt;0,$L102/16*R102,"")</f>
        <v/>
      </c>
      <c r="W102" s="98">
        <f>IF(SUM(S102:V102)&gt;0,SUM(S102:V102),"")</f>
        <v>8013.4228124999991</v>
      </c>
      <c r="X102" s="98">
        <f>IF(SUM(S102:V102)&gt;0,SUM(S102:V102)/K102,"")</f>
        <v>4579.0987499999992</v>
      </c>
      <c r="Y102" s="98">
        <f t="shared" si="5"/>
        <v>3434.3240624999999</v>
      </c>
      <c r="Z102" s="96"/>
      <c r="AA102" s="95"/>
      <c r="AB102" s="96"/>
      <c r="AC102" s="95"/>
      <c r="AD102" s="96"/>
      <c r="AE102" s="95"/>
      <c r="AF102" s="98">
        <f>SUM(S102:V102,AA102,AC102,AE102)</f>
        <v>8013.4228124999991</v>
      </c>
      <c r="AG102" s="95"/>
      <c r="AH102" s="95"/>
      <c r="AI102" s="95">
        <v>442.42500000000001</v>
      </c>
      <c r="AJ102" s="95"/>
      <c r="AK102" s="96"/>
      <c r="AL102" s="95"/>
      <c r="AM102" s="96">
        <v>1</v>
      </c>
      <c r="AN102" s="99">
        <v>2404.0268000000001</v>
      </c>
      <c r="AO102" s="99">
        <f>ROUND(AN102/$K102, 0)</f>
        <v>1374</v>
      </c>
      <c r="AP102" s="99">
        <f>AN102-AO102</f>
        <v>1030.0268000000001</v>
      </c>
      <c r="AQ102" s="96"/>
      <c r="AR102" s="99"/>
      <c r="AS102" s="99"/>
      <c r="AT102" s="99"/>
      <c r="AU102" s="99"/>
      <c r="AV102" s="99"/>
      <c r="AW102" s="99"/>
      <c r="AX102" s="99"/>
      <c r="AY102" s="99"/>
      <c r="AZ102" s="99"/>
      <c r="BA102" s="99">
        <f>L102*0.1*(SUM(P102:R102)/16+SUM(O102:O102)/24)</f>
        <v>801.34228124999993</v>
      </c>
      <c r="BB102" s="99">
        <f>ROUND(BA102/$K102, 0)</f>
        <v>458</v>
      </c>
      <c r="BC102" s="99">
        <f>BA102-BB102</f>
        <v>343.34228124999993</v>
      </c>
      <c r="BD102" s="99"/>
      <c r="BE102" s="99"/>
      <c r="BF102" s="99"/>
      <c r="BG102" s="117">
        <f t="array" ref="BG102">SUM(ROUND(AF102:AJ102,0),ROUND(AL102:AL102,0),ROUND(AN102:AN102,0),ROUND(AR102:BA102,0),ROUND(BD102,0))</f>
        <v>11660</v>
      </c>
    </row>
    <row r="103" spans="1:59" s="45" customFormat="1" ht="11.25" x14ac:dyDescent="0.2">
      <c r="A103" s="104">
        <v>63</v>
      </c>
      <c r="B103" s="105" t="s">
        <v>256</v>
      </c>
      <c r="C103" s="106" t="s">
        <v>173</v>
      </c>
      <c r="D103" s="107" t="s">
        <v>79</v>
      </c>
      <c r="E103" s="107" t="s">
        <v>84</v>
      </c>
      <c r="F103" s="106" t="s">
        <v>229</v>
      </c>
      <c r="G103" s="107" t="s">
        <v>86</v>
      </c>
      <c r="H103" s="108" t="s">
        <v>113</v>
      </c>
      <c r="I103" s="109">
        <v>5.41</v>
      </c>
      <c r="J103" s="110">
        <f t="shared" si="3"/>
        <v>95740.77</v>
      </c>
      <c r="K103" s="111">
        <v>1.75</v>
      </c>
      <c r="L103" s="110">
        <f t="shared" si="4"/>
        <v>167546.3475</v>
      </c>
      <c r="M103" s="112"/>
      <c r="N103" s="110">
        <v>17697</v>
      </c>
      <c r="O103" s="111"/>
      <c r="P103" s="111">
        <v>14</v>
      </c>
      <c r="Q103" s="111"/>
      <c r="R103" s="111"/>
      <c r="S103" s="113" t="str">
        <f>IF(O103&gt;0,$L103/24*O103,"")</f>
        <v/>
      </c>
      <c r="T103" s="113">
        <f>IF(P103&gt;0,$L103/16*P103,"")</f>
        <v>146603.05406250001</v>
      </c>
      <c r="U103" s="113" t="str">
        <f>IF(Q103&gt;0,$L103/16*Q103,"")</f>
        <v/>
      </c>
      <c r="V103" s="113" t="str">
        <f>IF(R103&gt;0,$L103/16*R103,"")</f>
        <v/>
      </c>
      <c r="W103" s="113">
        <f>IF(SUM(S103:V103)&gt;0,SUM(S103:V103),"")</f>
        <v>146603.05406250001</v>
      </c>
      <c r="X103" s="113">
        <f>IF(SUM(S103:V103)&gt;0,SUM(S103:V103)/K103,"")</f>
        <v>83773.173750000002</v>
      </c>
      <c r="Y103" s="113">
        <f t="shared" si="5"/>
        <v>62829.880312500012</v>
      </c>
      <c r="Z103" s="111"/>
      <c r="AA103" s="110">
        <f>N103*0.4</f>
        <v>7078.8</v>
      </c>
      <c r="AB103" s="111"/>
      <c r="AC103" s="110"/>
      <c r="AD103" s="111"/>
      <c r="AE103" s="110"/>
      <c r="AF103" s="113">
        <f>SUM(S103:V103,AA103,AC103,AE103)</f>
        <v>153681.8540625</v>
      </c>
      <c r="AG103" s="110">
        <f>N103*0.5</f>
        <v>8848.5</v>
      </c>
      <c r="AH103" s="110"/>
      <c r="AI103" s="110"/>
      <c r="AJ103" s="110"/>
      <c r="AK103" s="111"/>
      <c r="AL103" s="110"/>
      <c r="AM103" s="111">
        <v>14</v>
      </c>
      <c r="AN103" s="114">
        <v>43980.9162</v>
      </c>
      <c r="AO103" s="114">
        <f>ROUND(AN103/$K103, 0)</f>
        <v>25132</v>
      </c>
      <c r="AP103" s="114">
        <f>AN103-AO103</f>
        <v>18848.9162</v>
      </c>
      <c r="AQ103" s="111">
        <f>IF(COUNT(O103:R103)&gt;0,SUM(O103:R103),"")</f>
        <v>14</v>
      </c>
      <c r="AR103" s="114"/>
      <c r="AS103" s="114">
        <v>58641.221599999997</v>
      </c>
      <c r="AT103" s="114"/>
      <c r="AU103" s="114"/>
      <c r="AV103" s="114"/>
      <c r="AW103" s="114"/>
      <c r="AX103" s="114"/>
      <c r="AY103" s="114"/>
      <c r="AZ103" s="114"/>
      <c r="BA103" s="114">
        <f>L103*0.1*(SUM(P103:R103)/16+SUM(O103:O103)/24)</f>
        <v>14660.305406250001</v>
      </c>
      <c r="BB103" s="114">
        <f>ROUND(BA103/$K103, 0)</f>
        <v>8377</v>
      </c>
      <c r="BC103" s="114">
        <f>BA103-BB103</f>
        <v>6283.3054062500014</v>
      </c>
      <c r="BD103" s="114"/>
      <c r="BE103" s="114"/>
      <c r="BF103" s="114"/>
      <c r="BG103" s="115">
        <f t="array" ref="BG103">SUM(ROUND(AF103:AJ103,0),ROUND(AL103:AL103,0),ROUND(AN103:AN103,0),ROUND(AR103:BA103,0),ROUND(BD103,0))</f>
        <v>279813</v>
      </c>
    </row>
    <row r="104" spans="1:59" s="45" customFormat="1" ht="12" thickBot="1" x14ac:dyDescent="0.25">
      <c r="A104" s="103"/>
      <c r="B104" s="100"/>
      <c r="C104" s="91" t="s">
        <v>206</v>
      </c>
      <c r="D104" s="92" t="s">
        <v>79</v>
      </c>
      <c r="E104" s="92" t="s">
        <v>84</v>
      </c>
      <c r="F104" s="91" t="s">
        <v>257</v>
      </c>
      <c r="G104" s="92" t="s">
        <v>86</v>
      </c>
      <c r="H104" s="93" t="s">
        <v>113</v>
      </c>
      <c r="I104" s="94">
        <v>5.41</v>
      </c>
      <c r="J104" s="95">
        <f t="shared" si="3"/>
        <v>95740.77</v>
      </c>
      <c r="K104" s="96">
        <v>1.75</v>
      </c>
      <c r="L104" s="95">
        <f t="shared" si="4"/>
        <v>167546.3475</v>
      </c>
      <c r="M104" s="97"/>
      <c r="N104" s="95">
        <v>17697</v>
      </c>
      <c r="O104" s="96"/>
      <c r="P104" s="96">
        <v>10</v>
      </c>
      <c r="Q104" s="96"/>
      <c r="R104" s="96"/>
      <c r="S104" s="98" t="str">
        <f>IF(O104&gt;0,$L104/24*O104,"")</f>
        <v/>
      </c>
      <c r="T104" s="98">
        <f>IF(P104&gt;0,$L104/16*P104,"")</f>
        <v>104716.46718750001</v>
      </c>
      <c r="U104" s="98" t="str">
        <f>IF(Q104&gt;0,$L104/16*Q104,"")</f>
        <v/>
      </c>
      <c r="V104" s="98" t="str">
        <f>IF(R104&gt;0,$L104/16*R104,"")</f>
        <v/>
      </c>
      <c r="W104" s="98">
        <f>IF(SUM(S104:V104)&gt;0,SUM(S104:V104),"")</f>
        <v>104716.46718750001</v>
      </c>
      <c r="X104" s="98">
        <f>IF(SUM(S104:V104)&gt;0,SUM(S104:V104)/K104,"")</f>
        <v>59837.981250000004</v>
      </c>
      <c r="Y104" s="98">
        <f t="shared" si="5"/>
        <v>44878.485937500001</v>
      </c>
      <c r="Z104" s="96"/>
      <c r="AA104" s="95">
        <f>N104*0.4</f>
        <v>7078.8</v>
      </c>
      <c r="AB104" s="96"/>
      <c r="AC104" s="95"/>
      <c r="AD104" s="96"/>
      <c r="AE104" s="95"/>
      <c r="AF104" s="98">
        <f>SUM(S104:V104,AA104,AC104,AE104)</f>
        <v>111795.26718750001</v>
      </c>
      <c r="AG104" s="95"/>
      <c r="AH104" s="95"/>
      <c r="AI104" s="95"/>
      <c r="AJ104" s="95"/>
      <c r="AK104" s="96"/>
      <c r="AL104" s="95"/>
      <c r="AM104" s="96">
        <v>10</v>
      </c>
      <c r="AN104" s="99">
        <v>31414.940200000001</v>
      </c>
      <c r="AO104" s="99">
        <f>ROUND(AN104/$K104, 0)</f>
        <v>17951</v>
      </c>
      <c r="AP104" s="99">
        <f>AN104-AO104</f>
        <v>13463.940200000001</v>
      </c>
      <c r="AQ104" s="96">
        <f>IF(COUNT(O104:R104)&gt;0,SUM(O104:R104),"")</f>
        <v>10</v>
      </c>
      <c r="AR104" s="99"/>
      <c r="AS104" s="99">
        <v>41886.586900000002</v>
      </c>
      <c r="AT104" s="99"/>
      <c r="AU104" s="99"/>
      <c r="AV104" s="99"/>
      <c r="AW104" s="99"/>
      <c r="AX104" s="99"/>
      <c r="AY104" s="99"/>
      <c r="AZ104" s="99"/>
      <c r="BA104" s="99">
        <f>L104*0.1*(SUM(P104:R104)/16+SUM(O104:O104)/24)</f>
        <v>10471.64671875</v>
      </c>
      <c r="BB104" s="99">
        <f>ROUND(BA104/$K104, 0)</f>
        <v>5984</v>
      </c>
      <c r="BC104" s="99">
        <f>BA104-BB104</f>
        <v>4487.6467187500002</v>
      </c>
      <c r="BD104" s="99"/>
      <c r="BE104" s="99"/>
      <c r="BF104" s="99"/>
      <c r="BG104" s="117">
        <f t="array" ref="BG104">SUM(ROUND(AF104:AJ104,0),ROUND(AL104:AL104,0),ROUND(AN104:AN104,0),ROUND(AR104:BA104,0),ROUND(BD104,0))</f>
        <v>195569</v>
      </c>
    </row>
    <row r="105" spans="1:59" s="45" customFormat="1" ht="12" thickBot="1" x14ac:dyDescent="0.25">
      <c r="A105" s="129">
        <v>64</v>
      </c>
      <c r="B105" s="130" t="s">
        <v>258</v>
      </c>
      <c r="C105" s="130" t="s">
        <v>259</v>
      </c>
      <c r="D105" s="131" t="s">
        <v>79</v>
      </c>
      <c r="E105" s="131">
        <v>1</v>
      </c>
      <c r="F105" s="130" t="s">
        <v>260</v>
      </c>
      <c r="G105" s="131" t="s">
        <v>86</v>
      </c>
      <c r="H105" s="132" t="s">
        <v>87</v>
      </c>
      <c r="I105" s="133">
        <v>5.03</v>
      </c>
      <c r="J105" s="134">
        <f t="shared" si="3"/>
        <v>89015.91</v>
      </c>
      <c r="K105" s="135">
        <v>1.75</v>
      </c>
      <c r="L105" s="134">
        <f t="shared" si="4"/>
        <v>155777.8425</v>
      </c>
      <c r="M105" s="136"/>
      <c r="N105" s="134">
        <v>17697</v>
      </c>
      <c r="O105" s="135"/>
      <c r="P105" s="135">
        <v>6</v>
      </c>
      <c r="Q105" s="135">
        <v>15</v>
      </c>
      <c r="R105" s="135"/>
      <c r="S105" s="137" t="str">
        <f>IF(O105&gt;0,$L105/24*O105,"")</f>
        <v/>
      </c>
      <c r="T105" s="137">
        <f>IF(P105&gt;0,$L105/16*P105,"")</f>
        <v>58416.690937499996</v>
      </c>
      <c r="U105" s="137">
        <f>IF(Q105&gt;0,$L105/16*Q105,"")</f>
        <v>146041.72734375001</v>
      </c>
      <c r="V105" s="137" t="str">
        <f>IF(R105&gt;0,$L105/16*R105,"")</f>
        <v/>
      </c>
      <c r="W105" s="137">
        <f>IF(SUM(S105:V105)&gt;0,SUM(S105:V105),"")</f>
        <v>204458.41828124999</v>
      </c>
      <c r="X105" s="137">
        <f>IF(SUM(S105:V105)&gt;0,SUM(S105:V105)/K105,"")</f>
        <v>116833.38187499999</v>
      </c>
      <c r="Y105" s="137">
        <f t="shared" si="5"/>
        <v>87625.036406250001</v>
      </c>
      <c r="Z105" s="135"/>
      <c r="AA105" s="134"/>
      <c r="AB105" s="135"/>
      <c r="AC105" s="134"/>
      <c r="AD105" s="135"/>
      <c r="AE105" s="134"/>
      <c r="AF105" s="137">
        <f>SUM(S105:V105,AA105,AC105,AE105)</f>
        <v>204458.41828124999</v>
      </c>
      <c r="AG105" s="134"/>
      <c r="AH105" s="134"/>
      <c r="AI105" s="134"/>
      <c r="AJ105" s="134"/>
      <c r="AK105" s="135">
        <v>9</v>
      </c>
      <c r="AL105" s="134">
        <f>N105*0.4*AK105/16</f>
        <v>3981.8250000000003</v>
      </c>
      <c r="AM105" s="135">
        <v>21</v>
      </c>
      <c r="AN105" s="138">
        <v>61337.525500000003</v>
      </c>
      <c r="AO105" s="138">
        <f>ROUND(AN105/$K105, 0)</f>
        <v>35050</v>
      </c>
      <c r="AP105" s="138">
        <f>AN105-AO105</f>
        <v>26287.525500000003</v>
      </c>
      <c r="AQ105" s="135">
        <f>IF(COUNT(O105:R105)&gt;0,SUM(O105:R105),"")</f>
        <v>21</v>
      </c>
      <c r="AR105" s="138"/>
      <c r="AS105" s="138"/>
      <c r="AT105" s="138">
        <v>71560.446400000001</v>
      </c>
      <c r="AU105" s="138"/>
      <c r="AV105" s="138"/>
      <c r="AW105" s="138"/>
      <c r="AX105" s="138"/>
      <c r="AY105" s="138"/>
      <c r="AZ105" s="138">
        <f>N105*1</f>
        <v>17697</v>
      </c>
      <c r="BA105" s="138">
        <f>L105*0.1*(SUM(P105:R105)/16+SUM(O105:O105)/24)</f>
        <v>20445.841828125001</v>
      </c>
      <c r="BB105" s="138">
        <f>ROUND(BA105/$K105, 0)</f>
        <v>11683</v>
      </c>
      <c r="BC105" s="138">
        <f>BA105-BB105</f>
        <v>8762.8418281250015</v>
      </c>
      <c r="BD105" s="138"/>
      <c r="BE105" s="138"/>
      <c r="BF105" s="138"/>
      <c r="BG105" s="139">
        <f t="array" ref="BG105">SUM(ROUND(AF105:AJ105,0),ROUND(AL105:AL105,0),ROUND(AN105:AN105,0),ROUND(AR105:BA105,0),ROUND(BD105,0))</f>
        <v>379481</v>
      </c>
    </row>
    <row r="106" spans="1:59" s="45" customFormat="1" ht="12" thickBot="1" x14ac:dyDescent="0.25">
      <c r="A106" s="129">
        <v>65</v>
      </c>
      <c r="B106" s="130" t="s">
        <v>261</v>
      </c>
      <c r="C106" s="130" t="s">
        <v>173</v>
      </c>
      <c r="D106" s="131" t="s">
        <v>79</v>
      </c>
      <c r="E106" s="131">
        <v>1</v>
      </c>
      <c r="F106" s="130" t="s">
        <v>262</v>
      </c>
      <c r="G106" s="131" t="s">
        <v>86</v>
      </c>
      <c r="H106" s="132" t="s">
        <v>87</v>
      </c>
      <c r="I106" s="133">
        <v>5.12</v>
      </c>
      <c r="J106" s="134">
        <f t="shared" si="3"/>
        <v>90608.639999999999</v>
      </c>
      <c r="K106" s="135">
        <v>1.75</v>
      </c>
      <c r="L106" s="134">
        <f t="shared" si="4"/>
        <v>158565.12</v>
      </c>
      <c r="M106" s="136"/>
      <c r="N106" s="134">
        <v>17697</v>
      </c>
      <c r="O106" s="135"/>
      <c r="P106" s="135">
        <v>19</v>
      </c>
      <c r="Q106" s="135"/>
      <c r="R106" s="135"/>
      <c r="S106" s="137" t="str">
        <f>IF(O106&gt;0,$L106/24*O106,"")</f>
        <v/>
      </c>
      <c r="T106" s="137">
        <f>IF(P106&gt;0,$L106/16*P106,"")</f>
        <v>188296.08</v>
      </c>
      <c r="U106" s="137" t="str">
        <f>IF(Q106&gt;0,$L106/16*Q106,"")</f>
        <v/>
      </c>
      <c r="V106" s="137" t="str">
        <f>IF(R106&gt;0,$L106/16*R106,"")</f>
        <v/>
      </c>
      <c r="W106" s="137">
        <f>IF(SUM(S106:V106)&gt;0,SUM(S106:V106),"")</f>
        <v>188296.08</v>
      </c>
      <c r="X106" s="137">
        <f>IF(SUM(S106:V106)&gt;0,SUM(S106:V106)/K106,"")</f>
        <v>107597.75999999999</v>
      </c>
      <c r="Y106" s="137">
        <f t="shared" si="5"/>
        <v>80698.319999999992</v>
      </c>
      <c r="Z106" s="135"/>
      <c r="AA106" s="134">
        <f>N106*0.4</f>
        <v>7078.8</v>
      </c>
      <c r="AB106" s="135"/>
      <c r="AC106" s="134"/>
      <c r="AD106" s="135"/>
      <c r="AE106" s="134"/>
      <c r="AF106" s="137">
        <f>SUM(S106:V106,AA106,AC106,AE106)</f>
        <v>195374.87999999998</v>
      </c>
      <c r="AG106" s="134">
        <f>N106*0.5</f>
        <v>8848.5</v>
      </c>
      <c r="AH106" s="134"/>
      <c r="AI106" s="134"/>
      <c r="AJ106" s="134"/>
      <c r="AK106" s="135"/>
      <c r="AL106" s="134"/>
      <c r="AM106" s="135">
        <v>19</v>
      </c>
      <c r="AN106" s="138">
        <v>56488.824000000001</v>
      </c>
      <c r="AO106" s="138">
        <f>ROUND(AN106/$K106, 0)</f>
        <v>32279</v>
      </c>
      <c r="AP106" s="138">
        <f>AN106-AO106</f>
        <v>24209.824000000001</v>
      </c>
      <c r="AQ106" s="135">
        <f>IF(COUNT(O106:R106)&gt;0,SUM(O106:R106),"")</f>
        <v>19</v>
      </c>
      <c r="AR106" s="138"/>
      <c r="AS106" s="138"/>
      <c r="AT106" s="138">
        <v>65903.627999999997</v>
      </c>
      <c r="AU106" s="138"/>
      <c r="AV106" s="138"/>
      <c r="AW106" s="138"/>
      <c r="AX106" s="138"/>
      <c r="AY106" s="138"/>
      <c r="AZ106" s="138"/>
      <c r="BA106" s="138">
        <f>L106*0.1*(SUM(P106:R106)/16+SUM(O106:O106)/24)</f>
        <v>18829.608</v>
      </c>
      <c r="BB106" s="138">
        <f>ROUND(BA106/$K106, 0)</f>
        <v>10760</v>
      </c>
      <c r="BC106" s="138">
        <f>BA106-BB106</f>
        <v>8069.6080000000002</v>
      </c>
      <c r="BD106" s="138"/>
      <c r="BE106" s="138"/>
      <c r="BF106" s="138"/>
      <c r="BG106" s="139">
        <f t="array" ref="BG106">SUM(ROUND(AF106:AJ106,0),ROUND(AL106:AL106,0),ROUND(AN106:AN106,0),ROUND(AR106:BA106,0),ROUND(BD106,0))</f>
        <v>345447</v>
      </c>
    </row>
    <row r="107" spans="1:59" s="45" customFormat="1" ht="12" thickBot="1" x14ac:dyDescent="0.25">
      <c r="A107" s="129">
        <v>66</v>
      </c>
      <c r="B107" s="130" t="s">
        <v>263</v>
      </c>
      <c r="C107" s="130" t="s">
        <v>127</v>
      </c>
      <c r="D107" s="131" t="s">
        <v>79</v>
      </c>
      <c r="E107" s="131" t="s">
        <v>93</v>
      </c>
      <c r="F107" s="130" t="s">
        <v>146</v>
      </c>
      <c r="G107" s="131" t="s">
        <v>86</v>
      </c>
      <c r="H107" s="132" t="s">
        <v>94</v>
      </c>
      <c r="I107" s="133">
        <v>4.1900000000000004</v>
      </c>
      <c r="J107" s="134">
        <f t="shared" si="3"/>
        <v>74150.430000000008</v>
      </c>
      <c r="K107" s="135">
        <v>1.75</v>
      </c>
      <c r="L107" s="134">
        <f t="shared" si="4"/>
        <v>129763.25250000002</v>
      </c>
      <c r="M107" s="136"/>
      <c r="N107" s="134">
        <v>17697</v>
      </c>
      <c r="O107" s="135"/>
      <c r="P107" s="135">
        <v>8</v>
      </c>
      <c r="Q107" s="135">
        <v>12</v>
      </c>
      <c r="R107" s="135"/>
      <c r="S107" s="137" t="str">
        <f>IF(O107&gt;0,$L107/24*O107,"")</f>
        <v/>
      </c>
      <c r="T107" s="137">
        <f>IF(P107&gt;0,$L107/16*P107,"")</f>
        <v>64881.626250000008</v>
      </c>
      <c r="U107" s="137">
        <f>IF(Q107&gt;0,$L107/16*Q107,"")</f>
        <v>97322.439375000016</v>
      </c>
      <c r="V107" s="137" t="str">
        <f>IF(R107&gt;0,$L107/16*R107,"")</f>
        <v/>
      </c>
      <c r="W107" s="137">
        <f>IF(SUM(S107:V107)&gt;0,SUM(S107:V107),"")</f>
        <v>162204.06562500002</v>
      </c>
      <c r="X107" s="137">
        <f>IF(SUM(S107:V107)&gt;0,SUM(S107:V107)/K107,"")</f>
        <v>92688.037500000006</v>
      </c>
      <c r="Y107" s="137">
        <f t="shared" si="5"/>
        <v>69516.028125000012</v>
      </c>
      <c r="Z107" s="135">
        <v>4</v>
      </c>
      <c r="AA107" s="134">
        <f>N107*0.4/16*Z107</f>
        <v>1769.7</v>
      </c>
      <c r="AB107" s="135">
        <v>9</v>
      </c>
      <c r="AC107" s="134">
        <f>N107*0.4/16*AB107</f>
        <v>3981.8250000000003</v>
      </c>
      <c r="AD107" s="135"/>
      <c r="AE107" s="134"/>
      <c r="AF107" s="137">
        <f>SUM(S107:V107,AA107,AC107,AE107)</f>
        <v>167955.59062500004</v>
      </c>
      <c r="AG107" s="134">
        <f>N107*0.6</f>
        <v>10618.199999999999</v>
      </c>
      <c r="AH107" s="134"/>
      <c r="AI107" s="134"/>
      <c r="AJ107" s="134"/>
      <c r="AK107" s="135"/>
      <c r="AL107" s="134"/>
      <c r="AM107" s="135">
        <v>20</v>
      </c>
      <c r="AN107" s="138">
        <v>48661.219700000001</v>
      </c>
      <c r="AO107" s="138">
        <f>ROUND(AN107/$K107, 0)</f>
        <v>27806</v>
      </c>
      <c r="AP107" s="138">
        <f>AN107-AO107</f>
        <v>20855.219700000001</v>
      </c>
      <c r="AQ107" s="135"/>
      <c r="AR107" s="138"/>
      <c r="AS107" s="138"/>
      <c r="AT107" s="138"/>
      <c r="AU107" s="138"/>
      <c r="AV107" s="138"/>
      <c r="AW107" s="138"/>
      <c r="AX107" s="138"/>
      <c r="AY107" s="138"/>
      <c r="AZ107" s="138"/>
      <c r="BA107" s="138">
        <f>L107*0.1*(SUM(P107:R107)/16+SUM(O107:O107)/24)</f>
        <v>16220.406562500002</v>
      </c>
      <c r="BB107" s="138">
        <f>ROUND(BA107/$K107, 0)</f>
        <v>9269</v>
      </c>
      <c r="BC107" s="138">
        <f>BA107-BB107</f>
        <v>6951.4065625000021</v>
      </c>
      <c r="BD107" s="138"/>
      <c r="BE107" s="138"/>
      <c r="BF107" s="138"/>
      <c r="BG107" s="139">
        <f t="array" ref="BG107">SUM(ROUND(AF107:AJ107,0),ROUND(AL107:AL107,0),ROUND(AN107:AN107,0),ROUND(AR107:BA107,0),ROUND(BD107,0))</f>
        <v>243455</v>
      </c>
    </row>
    <row r="108" spans="1:59" s="45" customFormat="1" ht="12" thickBot="1" x14ac:dyDescent="0.25">
      <c r="A108" s="129">
        <v>67</v>
      </c>
      <c r="B108" s="130" t="s">
        <v>264</v>
      </c>
      <c r="C108" s="130" t="s">
        <v>83</v>
      </c>
      <c r="D108" s="131" t="s">
        <v>79</v>
      </c>
      <c r="E108" s="131" t="s">
        <v>84</v>
      </c>
      <c r="F108" s="130" t="s">
        <v>265</v>
      </c>
      <c r="G108" s="131" t="s">
        <v>86</v>
      </c>
      <c r="H108" s="132" t="s">
        <v>113</v>
      </c>
      <c r="I108" s="133">
        <v>5.41</v>
      </c>
      <c r="J108" s="134">
        <f t="shared" si="3"/>
        <v>95740.77</v>
      </c>
      <c r="K108" s="135">
        <v>1.75</v>
      </c>
      <c r="L108" s="134">
        <f t="shared" si="4"/>
        <v>167546.3475</v>
      </c>
      <c r="M108" s="136"/>
      <c r="N108" s="134">
        <v>17697</v>
      </c>
      <c r="O108" s="135"/>
      <c r="P108" s="135"/>
      <c r="Q108" s="135">
        <v>12</v>
      </c>
      <c r="R108" s="135">
        <v>13</v>
      </c>
      <c r="S108" s="137" t="str">
        <f>IF(O108&gt;0,$L108/24*O108,"")</f>
        <v/>
      </c>
      <c r="T108" s="137" t="str">
        <f>IF(P108&gt;0,$L108/16*P108,"")</f>
        <v/>
      </c>
      <c r="U108" s="137">
        <f>IF(Q108&gt;0,$L108/16*Q108,"")</f>
        <v>125659.760625</v>
      </c>
      <c r="V108" s="137">
        <f>IF(R108&gt;0,$L108/16*R108,"")</f>
        <v>136131.40734375</v>
      </c>
      <c r="W108" s="137">
        <f>IF(SUM(S108:V108)&gt;0,SUM(S108:V108),"")</f>
        <v>261791.16796875</v>
      </c>
      <c r="X108" s="137">
        <f>IF(SUM(S108:V108)&gt;0,SUM(S108:V108)/K108,"")</f>
        <v>149594.953125</v>
      </c>
      <c r="Y108" s="137">
        <f t="shared" si="5"/>
        <v>112196.21484375</v>
      </c>
      <c r="Z108" s="135"/>
      <c r="AA108" s="134"/>
      <c r="AB108" s="135">
        <v>8</v>
      </c>
      <c r="AC108" s="134">
        <f>N108*0.5/16*AB108</f>
        <v>4424.25</v>
      </c>
      <c r="AD108" s="135">
        <v>9</v>
      </c>
      <c r="AE108" s="134">
        <f>N108*0.5/16*AD108</f>
        <v>4977.28125</v>
      </c>
      <c r="AF108" s="137">
        <f>SUM(S108:V108,AA108,AC108,AE108)</f>
        <v>271192.69921875</v>
      </c>
      <c r="AG108" s="134"/>
      <c r="AH108" s="134"/>
      <c r="AI108" s="134"/>
      <c r="AJ108" s="134"/>
      <c r="AK108" s="135"/>
      <c r="AL108" s="134"/>
      <c r="AM108" s="135">
        <v>25</v>
      </c>
      <c r="AN108" s="138">
        <v>78537.350399999996</v>
      </c>
      <c r="AO108" s="138">
        <f>ROUND(AN108/$K108, 0)</f>
        <v>44878</v>
      </c>
      <c r="AP108" s="138">
        <f>AN108-AO108</f>
        <v>33659.350399999996</v>
      </c>
      <c r="AQ108" s="135">
        <f>IF(COUNT(O108:R108)&gt;0,SUM(O108:R108),"")</f>
        <v>25</v>
      </c>
      <c r="AR108" s="138"/>
      <c r="AS108" s="138">
        <v>104716.4672</v>
      </c>
      <c r="AT108" s="138"/>
      <c r="AU108" s="138"/>
      <c r="AV108" s="138"/>
      <c r="AW108" s="138"/>
      <c r="AX108" s="138"/>
      <c r="AY108" s="138"/>
      <c r="AZ108" s="138"/>
      <c r="BA108" s="138">
        <f>L108*0.1*(SUM(P108:R108)/16+SUM(O108:O108)/24)</f>
        <v>26179.116796875001</v>
      </c>
      <c r="BB108" s="138">
        <f>ROUND(BA108/$K108, 0)</f>
        <v>14959</v>
      </c>
      <c r="BC108" s="138">
        <f>BA108-BB108</f>
        <v>11220.116796875001</v>
      </c>
      <c r="BD108" s="138"/>
      <c r="BE108" s="138"/>
      <c r="BF108" s="138"/>
      <c r="BG108" s="139">
        <f t="array" ref="BG108">SUM(ROUND(AF108:AJ108,0),ROUND(AL108:AL108,0),ROUND(AN108:AN108,0),ROUND(AR108:BA108,0),ROUND(BD108,0))</f>
        <v>480625</v>
      </c>
    </row>
    <row r="109" spans="1:59" s="45" customFormat="1" ht="12" thickBot="1" x14ac:dyDescent="0.25">
      <c r="A109" s="129">
        <v>68</v>
      </c>
      <c r="B109" s="130" t="s">
        <v>266</v>
      </c>
      <c r="C109" s="130" t="s">
        <v>127</v>
      </c>
      <c r="D109" s="131" t="s">
        <v>79</v>
      </c>
      <c r="E109" s="131">
        <v>2</v>
      </c>
      <c r="F109" s="130" t="s">
        <v>267</v>
      </c>
      <c r="G109" s="131" t="s">
        <v>86</v>
      </c>
      <c r="H109" s="132" t="s">
        <v>82</v>
      </c>
      <c r="I109" s="133">
        <v>4.66</v>
      </c>
      <c r="J109" s="134">
        <f t="shared" si="3"/>
        <v>82468.02</v>
      </c>
      <c r="K109" s="135">
        <v>1.75</v>
      </c>
      <c r="L109" s="134">
        <f t="shared" si="4"/>
        <v>144319.035</v>
      </c>
      <c r="M109" s="136"/>
      <c r="N109" s="134">
        <v>17697</v>
      </c>
      <c r="O109" s="135"/>
      <c r="P109" s="135"/>
      <c r="Q109" s="135">
        <v>18</v>
      </c>
      <c r="R109" s="135"/>
      <c r="S109" s="137" t="str">
        <f>IF(O109&gt;0,$L109/24*O109,"")</f>
        <v/>
      </c>
      <c r="T109" s="137" t="str">
        <f>IF(P109&gt;0,$L109/16*P109,"")</f>
        <v/>
      </c>
      <c r="U109" s="137">
        <f>IF(Q109&gt;0,$L109/16*Q109,"")</f>
        <v>162358.91437499999</v>
      </c>
      <c r="V109" s="137" t="str">
        <f>IF(R109&gt;0,$L109/16*R109,"")</f>
        <v/>
      </c>
      <c r="W109" s="137">
        <f>IF(SUM(S109:V109)&gt;0,SUM(S109:V109),"")</f>
        <v>162358.91437499999</v>
      </c>
      <c r="X109" s="137">
        <f>IF(SUM(S109:V109)&gt;0,SUM(S109:V109)/K109,"")</f>
        <v>92776.522499999992</v>
      </c>
      <c r="Y109" s="137">
        <f t="shared" si="5"/>
        <v>69582.391875000001</v>
      </c>
      <c r="Z109" s="135"/>
      <c r="AA109" s="134"/>
      <c r="AB109" s="135">
        <v>12</v>
      </c>
      <c r="AC109" s="134">
        <f>N109*0.4/16*AB109</f>
        <v>5309.1</v>
      </c>
      <c r="AD109" s="135"/>
      <c r="AE109" s="134"/>
      <c r="AF109" s="137">
        <f>SUM(S109:V109,AA109,AC109,AE109)</f>
        <v>167668.014375</v>
      </c>
      <c r="AG109" s="134">
        <f>N109*0.6</f>
        <v>10618.199999999999</v>
      </c>
      <c r="AH109" s="134"/>
      <c r="AI109" s="134"/>
      <c r="AJ109" s="134"/>
      <c r="AK109" s="135">
        <v>6</v>
      </c>
      <c r="AL109" s="134">
        <f>N109*0.4*AK109/16</f>
        <v>2654.55</v>
      </c>
      <c r="AM109" s="135">
        <v>18</v>
      </c>
      <c r="AN109" s="138">
        <v>48707.674299999999</v>
      </c>
      <c r="AO109" s="138">
        <f>ROUND(AN109/$K109, 0)</f>
        <v>27833</v>
      </c>
      <c r="AP109" s="138">
        <f>AN109-AO109</f>
        <v>20874.674299999999</v>
      </c>
      <c r="AQ109" s="135">
        <f>IF(COUNT(O109:R109)&gt;0,SUM(O109:R109),"")</f>
        <v>18</v>
      </c>
      <c r="AR109" s="138"/>
      <c r="AS109" s="138"/>
      <c r="AT109" s="138"/>
      <c r="AU109" s="138">
        <v>48707.674299999999</v>
      </c>
      <c r="AV109" s="138"/>
      <c r="AW109" s="138"/>
      <c r="AX109" s="138"/>
      <c r="AY109" s="138"/>
      <c r="AZ109" s="138"/>
      <c r="BA109" s="138">
        <f>L109*0.1*(SUM(P109:R109)/16+SUM(O109:O109)/24)</f>
        <v>16235.8914375</v>
      </c>
      <c r="BB109" s="138">
        <f>ROUND(BA109/$K109, 0)</f>
        <v>9278</v>
      </c>
      <c r="BC109" s="138">
        <f>BA109-BB109</f>
        <v>6957.8914375000004</v>
      </c>
      <c r="BD109" s="138"/>
      <c r="BE109" s="138"/>
      <c r="BF109" s="138"/>
      <c r="BG109" s="139">
        <f t="array" ref="BG109">SUM(ROUND(AF109:AJ109,0),ROUND(AL109:AL109,0),ROUND(AN109:AN109,0),ROUND(AR109:BA109,0),ROUND(BD109,0))</f>
        <v>294593</v>
      </c>
    </row>
    <row r="110" spans="1:59" s="45" customFormat="1" ht="11.25" x14ac:dyDescent="0.2">
      <c r="A110" s="104">
        <v>69</v>
      </c>
      <c r="B110" s="105" t="s">
        <v>268</v>
      </c>
      <c r="C110" s="106" t="s">
        <v>269</v>
      </c>
      <c r="D110" s="107" t="s">
        <v>79</v>
      </c>
      <c r="E110" s="107" t="s">
        <v>93</v>
      </c>
      <c r="F110" s="106" t="s">
        <v>145</v>
      </c>
      <c r="G110" s="107" t="s">
        <v>86</v>
      </c>
      <c r="H110" s="108" t="s">
        <v>94</v>
      </c>
      <c r="I110" s="109">
        <v>4.1399999999999997</v>
      </c>
      <c r="J110" s="110">
        <f t="shared" si="3"/>
        <v>73265.579999999987</v>
      </c>
      <c r="K110" s="111">
        <v>1.75</v>
      </c>
      <c r="L110" s="110">
        <f t="shared" si="4"/>
        <v>128214.76499999998</v>
      </c>
      <c r="M110" s="112"/>
      <c r="N110" s="110">
        <v>17697</v>
      </c>
      <c r="O110" s="111"/>
      <c r="P110" s="111"/>
      <c r="Q110" s="111">
        <v>18</v>
      </c>
      <c r="R110" s="111">
        <v>2</v>
      </c>
      <c r="S110" s="113" t="str">
        <f>IF(O110&gt;0,$L110/24*O110,"")</f>
        <v/>
      </c>
      <c r="T110" s="113" t="str">
        <f>IF(P110&gt;0,$L110/16*P110,"")</f>
        <v/>
      </c>
      <c r="U110" s="113">
        <f>IF(Q110&gt;0,$L110/16*Q110,"")</f>
        <v>144241.61062499997</v>
      </c>
      <c r="V110" s="113">
        <f>IF(R110&gt;0,$L110/16*R110,"")</f>
        <v>16026.845624999998</v>
      </c>
      <c r="W110" s="113">
        <f>IF(SUM(S110:V110)&gt;0,SUM(S110:V110),"")</f>
        <v>160268.45624999996</v>
      </c>
      <c r="X110" s="113">
        <f>IF(SUM(S110:V110)&gt;0,SUM(S110:V110)/K110,"")</f>
        <v>91581.974999999977</v>
      </c>
      <c r="Y110" s="113">
        <f t="shared" si="5"/>
        <v>68686.481249999983</v>
      </c>
      <c r="Z110" s="111"/>
      <c r="AA110" s="110"/>
      <c r="AB110" s="111">
        <v>17</v>
      </c>
      <c r="AC110" s="110">
        <f>N110*0.4/16*AB110</f>
        <v>7521.2250000000004</v>
      </c>
      <c r="AD110" s="111">
        <v>2</v>
      </c>
      <c r="AE110" s="110">
        <f>N110*0.4/16*AD110</f>
        <v>884.85</v>
      </c>
      <c r="AF110" s="113">
        <f>SUM(S110:V110,AA110,AC110,AE110)</f>
        <v>168674.53124999997</v>
      </c>
      <c r="AG110" s="110"/>
      <c r="AH110" s="110">
        <f>N110*0.3</f>
        <v>5309.0999999999995</v>
      </c>
      <c r="AI110" s="110"/>
      <c r="AJ110" s="110"/>
      <c r="AK110" s="111">
        <v>2</v>
      </c>
      <c r="AL110" s="110">
        <f>N110*0.2*AK110/16</f>
        <v>442.42500000000001</v>
      </c>
      <c r="AM110" s="111">
        <v>20</v>
      </c>
      <c r="AN110" s="114">
        <v>48080.536899999999</v>
      </c>
      <c r="AO110" s="114">
        <f>ROUND(AN110/$K110, 0)</f>
        <v>27475</v>
      </c>
      <c r="AP110" s="114">
        <f>AN110-AO110</f>
        <v>20605.536899999999</v>
      </c>
      <c r="AQ110" s="111"/>
      <c r="AR110" s="114"/>
      <c r="AS110" s="114"/>
      <c r="AT110" s="114"/>
      <c r="AU110" s="114"/>
      <c r="AV110" s="114"/>
      <c r="AW110" s="114"/>
      <c r="AX110" s="114">
        <f>30630*1</f>
        <v>30630</v>
      </c>
      <c r="AY110" s="114"/>
      <c r="AZ110" s="114"/>
      <c r="BA110" s="114">
        <f>L110*0.1*(SUM(P110:R110)/16+SUM(O110:O110)/24)</f>
        <v>16026.845624999998</v>
      </c>
      <c r="BB110" s="114">
        <f>ROUND(BA110/$K110, 0)</f>
        <v>9158</v>
      </c>
      <c r="BC110" s="114">
        <f>BA110-BB110</f>
        <v>6868.8456249999981</v>
      </c>
      <c r="BD110" s="114"/>
      <c r="BE110" s="114"/>
      <c r="BF110" s="114"/>
      <c r="BG110" s="115">
        <f t="array" ref="BG110">SUM(ROUND(AF110:AJ110,0),ROUND(AL110:AL110,0),ROUND(AN110:AN110,0),ROUND(AR110:BA110,0),ROUND(BD110,0))</f>
        <v>269164</v>
      </c>
    </row>
    <row r="111" spans="1:59" s="45" customFormat="1" ht="12" thickBot="1" x14ac:dyDescent="0.25">
      <c r="A111" s="103"/>
      <c r="B111" s="100"/>
      <c r="C111" s="91" t="s">
        <v>142</v>
      </c>
      <c r="D111" s="92" t="s">
        <v>79</v>
      </c>
      <c r="E111" s="92" t="s">
        <v>93</v>
      </c>
      <c r="F111" s="91" t="s">
        <v>145</v>
      </c>
      <c r="G111" s="92" t="s">
        <v>86</v>
      </c>
      <c r="H111" s="93" t="s">
        <v>94</v>
      </c>
      <c r="I111" s="94">
        <v>4.1399999999999997</v>
      </c>
      <c r="J111" s="95">
        <f t="shared" si="3"/>
        <v>73265.579999999987</v>
      </c>
      <c r="K111" s="96">
        <v>1.75</v>
      </c>
      <c r="L111" s="95">
        <f t="shared" si="4"/>
        <v>128214.76499999998</v>
      </c>
      <c r="M111" s="97"/>
      <c r="N111" s="95">
        <v>17697</v>
      </c>
      <c r="O111" s="96"/>
      <c r="P111" s="96"/>
      <c r="Q111" s="96">
        <v>3</v>
      </c>
      <c r="R111" s="96"/>
      <c r="S111" s="98" t="str">
        <f>IF(O111&gt;0,$L111/24*O111,"")</f>
        <v/>
      </c>
      <c r="T111" s="98" t="str">
        <f>IF(P111&gt;0,$L111/16*P111,"")</f>
        <v/>
      </c>
      <c r="U111" s="98">
        <f>IF(Q111&gt;0,$L111/16*Q111,"")</f>
        <v>24040.268437499995</v>
      </c>
      <c r="V111" s="98" t="str">
        <f>IF(R111&gt;0,$L111/16*R111,"")</f>
        <v/>
      </c>
      <c r="W111" s="98">
        <f>IF(SUM(S111:V111)&gt;0,SUM(S111:V111),"")</f>
        <v>24040.268437499995</v>
      </c>
      <c r="X111" s="98">
        <f>IF(SUM(S111:V111)&gt;0,SUM(S111:V111)/K111,"")</f>
        <v>13737.296249999998</v>
      </c>
      <c r="Y111" s="98">
        <f t="shared" si="5"/>
        <v>10302.972187499998</v>
      </c>
      <c r="Z111" s="96"/>
      <c r="AA111" s="95"/>
      <c r="AB111" s="96"/>
      <c r="AC111" s="95"/>
      <c r="AD111" s="96"/>
      <c r="AE111" s="95"/>
      <c r="AF111" s="98">
        <f>SUM(S111:V111,AA111,AC111,AE111)</f>
        <v>24040.268437499995</v>
      </c>
      <c r="AG111" s="95"/>
      <c r="AH111" s="95"/>
      <c r="AI111" s="95">
        <v>1327.2750000000001</v>
      </c>
      <c r="AJ111" s="95"/>
      <c r="AK111" s="96"/>
      <c r="AL111" s="95"/>
      <c r="AM111" s="96">
        <v>3</v>
      </c>
      <c r="AN111" s="99">
        <v>7212.0805</v>
      </c>
      <c r="AO111" s="99">
        <f>ROUND(AN111/$K111, 0)</f>
        <v>4121</v>
      </c>
      <c r="AP111" s="99">
        <f>AN111-AO111</f>
        <v>3091.0805</v>
      </c>
      <c r="AQ111" s="96"/>
      <c r="AR111" s="99"/>
      <c r="AS111" s="99"/>
      <c r="AT111" s="99"/>
      <c r="AU111" s="99"/>
      <c r="AV111" s="99"/>
      <c r="AW111" s="99"/>
      <c r="AX111" s="99"/>
      <c r="AY111" s="99"/>
      <c r="AZ111" s="99"/>
      <c r="BA111" s="99">
        <f>L111*0.1*(SUM(P111:R111)/16+SUM(O111:O111)/24)</f>
        <v>2404.0268437499999</v>
      </c>
      <c r="BB111" s="99">
        <f>ROUND(BA111/$K111, 0)</f>
        <v>1374</v>
      </c>
      <c r="BC111" s="99">
        <f>BA111-BB111</f>
        <v>1030.0268437499999</v>
      </c>
      <c r="BD111" s="99"/>
      <c r="BE111" s="99"/>
      <c r="BF111" s="99"/>
      <c r="BG111" s="117">
        <f t="array" ref="BG111">SUM(ROUND(AF111:AJ111,0),ROUND(AL111:AL111,0),ROUND(AN111:AN111,0),ROUND(AR111:BA111,0),ROUND(BD111,0))</f>
        <v>34983</v>
      </c>
    </row>
    <row r="112" spans="1:59" s="45" customFormat="1" ht="12" thickBot="1" x14ac:dyDescent="0.25">
      <c r="A112" s="129">
        <v>70</v>
      </c>
      <c r="B112" s="130" t="s">
        <v>270</v>
      </c>
      <c r="C112" s="130" t="s">
        <v>271</v>
      </c>
      <c r="D112" s="131" t="s">
        <v>79</v>
      </c>
      <c r="E112" s="131">
        <v>2</v>
      </c>
      <c r="F112" s="130" t="s">
        <v>272</v>
      </c>
      <c r="G112" s="131" t="s">
        <v>86</v>
      </c>
      <c r="H112" s="132" t="s">
        <v>82</v>
      </c>
      <c r="I112" s="133">
        <v>4.66</v>
      </c>
      <c r="J112" s="134">
        <f t="shared" si="3"/>
        <v>82468.02</v>
      </c>
      <c r="K112" s="135">
        <v>1.75</v>
      </c>
      <c r="L112" s="134">
        <f t="shared" si="4"/>
        <v>144319.035</v>
      </c>
      <c r="M112" s="136"/>
      <c r="N112" s="134">
        <v>17697</v>
      </c>
      <c r="O112" s="135"/>
      <c r="P112" s="135">
        <v>10</v>
      </c>
      <c r="Q112" s="135">
        <v>10</v>
      </c>
      <c r="R112" s="135"/>
      <c r="S112" s="137" t="str">
        <f>IF(O112&gt;0,$L112/24*O112,"")</f>
        <v/>
      </c>
      <c r="T112" s="137">
        <f>IF(P112&gt;0,$L112/16*P112,"")</f>
        <v>90199.396875000006</v>
      </c>
      <c r="U112" s="137">
        <f>IF(Q112&gt;0,$L112/16*Q112,"")</f>
        <v>90199.396875000006</v>
      </c>
      <c r="V112" s="137" t="str">
        <f>IF(R112&gt;0,$L112/16*R112,"")</f>
        <v/>
      </c>
      <c r="W112" s="137">
        <f>IF(SUM(S112:V112)&gt;0,SUM(S112:V112),"")</f>
        <v>180398.79375000001</v>
      </c>
      <c r="X112" s="137">
        <f>IF(SUM(S112:V112)&gt;0,SUM(S112:V112)/K112,"")</f>
        <v>103085.02500000001</v>
      </c>
      <c r="Y112" s="137">
        <f t="shared" si="5"/>
        <v>77313.768750000003</v>
      </c>
      <c r="Z112" s="135"/>
      <c r="AA112" s="134"/>
      <c r="AB112" s="135"/>
      <c r="AC112" s="134"/>
      <c r="AD112" s="135"/>
      <c r="AE112" s="134"/>
      <c r="AF112" s="137">
        <f>SUM(S112:V112,AA112,AC112,AE112)</f>
        <v>180398.79375000001</v>
      </c>
      <c r="AG112" s="134"/>
      <c r="AH112" s="134"/>
      <c r="AI112" s="134"/>
      <c r="AJ112" s="134"/>
      <c r="AK112" s="135">
        <v>6</v>
      </c>
      <c r="AL112" s="134">
        <f>N112*0.4*AK112/16</f>
        <v>2654.55</v>
      </c>
      <c r="AM112" s="135">
        <v>20</v>
      </c>
      <c r="AN112" s="138">
        <v>54119.638099999996</v>
      </c>
      <c r="AO112" s="138">
        <f>ROUND(AN112/$K112, 0)</f>
        <v>30926</v>
      </c>
      <c r="AP112" s="138">
        <f>AN112-AO112</f>
        <v>23193.638099999996</v>
      </c>
      <c r="AQ112" s="135">
        <f>IF(COUNT(O112:R112)&gt;0,SUM(O112:R112),"")</f>
        <v>20</v>
      </c>
      <c r="AR112" s="138"/>
      <c r="AS112" s="138"/>
      <c r="AT112" s="138"/>
      <c r="AU112" s="138">
        <v>54119.638099999996</v>
      </c>
      <c r="AV112" s="138"/>
      <c r="AW112" s="138"/>
      <c r="AX112" s="138"/>
      <c r="AY112" s="138"/>
      <c r="AZ112" s="138"/>
      <c r="BA112" s="138">
        <f>L112*0.1*(SUM(P112:R112)/16+SUM(O112:O112)/24)</f>
        <v>18039.879375</v>
      </c>
      <c r="BB112" s="138">
        <f>ROUND(BA112/$K112, 0)</f>
        <v>10309</v>
      </c>
      <c r="BC112" s="138">
        <f>BA112-BB112</f>
        <v>7730.8793750000004</v>
      </c>
      <c r="BD112" s="138"/>
      <c r="BE112" s="138"/>
      <c r="BF112" s="138"/>
      <c r="BG112" s="139">
        <f t="array" ref="BG112">SUM(ROUND(AF112:AJ112,0),ROUND(AL112:AL112,0),ROUND(AN112:AN112,0),ROUND(AR112:BA112,0),ROUND(BD112,0))</f>
        <v>309334</v>
      </c>
    </row>
    <row r="113" spans="1:59" s="45" customFormat="1" ht="11.25" x14ac:dyDescent="0.2">
      <c r="A113" s="104">
        <v>71</v>
      </c>
      <c r="B113" s="105" t="s">
        <v>273</v>
      </c>
      <c r="C113" s="106" t="s">
        <v>173</v>
      </c>
      <c r="D113" s="107" t="s">
        <v>79</v>
      </c>
      <c r="E113" s="107">
        <v>1</v>
      </c>
      <c r="F113" s="106" t="s">
        <v>274</v>
      </c>
      <c r="G113" s="107" t="s">
        <v>86</v>
      </c>
      <c r="H113" s="108" t="s">
        <v>87</v>
      </c>
      <c r="I113" s="109">
        <v>5.2</v>
      </c>
      <c r="J113" s="110">
        <f t="shared" si="3"/>
        <v>92024.400000000009</v>
      </c>
      <c r="K113" s="111">
        <v>1.75</v>
      </c>
      <c r="L113" s="110">
        <f t="shared" si="4"/>
        <v>161042.70000000001</v>
      </c>
      <c r="M113" s="112"/>
      <c r="N113" s="110">
        <v>17697</v>
      </c>
      <c r="O113" s="111"/>
      <c r="P113" s="111">
        <v>17</v>
      </c>
      <c r="Q113" s="111"/>
      <c r="R113" s="111"/>
      <c r="S113" s="113" t="str">
        <f>IF(O113&gt;0,$L113/24*O113,"")</f>
        <v/>
      </c>
      <c r="T113" s="113">
        <f>IF(P113&gt;0,$L113/16*P113,"")</f>
        <v>171107.86875000002</v>
      </c>
      <c r="U113" s="113" t="str">
        <f>IF(Q113&gt;0,$L113/16*Q113,"")</f>
        <v/>
      </c>
      <c r="V113" s="113" t="str">
        <f>IF(R113&gt;0,$L113/16*R113,"")</f>
        <v/>
      </c>
      <c r="W113" s="113">
        <f>IF(SUM(S113:V113)&gt;0,SUM(S113:V113),"")</f>
        <v>171107.86875000002</v>
      </c>
      <c r="X113" s="113">
        <f>IF(SUM(S113:V113)&gt;0,SUM(S113:V113)/K113,"")</f>
        <v>97775.925000000017</v>
      </c>
      <c r="Y113" s="113">
        <f t="shared" si="5"/>
        <v>73331.943750000006</v>
      </c>
      <c r="Z113" s="111"/>
      <c r="AA113" s="110">
        <f>N113*0.4</f>
        <v>7078.8</v>
      </c>
      <c r="AB113" s="111"/>
      <c r="AC113" s="110"/>
      <c r="AD113" s="111"/>
      <c r="AE113" s="110"/>
      <c r="AF113" s="113">
        <f>SUM(S113:V113,AA113,AC113,AE113)</f>
        <v>178186.66875000001</v>
      </c>
      <c r="AG113" s="110">
        <f>N113*0.5</f>
        <v>8848.5</v>
      </c>
      <c r="AH113" s="110"/>
      <c r="AI113" s="110"/>
      <c r="AJ113" s="110"/>
      <c r="AK113" s="111"/>
      <c r="AL113" s="110"/>
      <c r="AM113" s="111">
        <v>17</v>
      </c>
      <c r="AN113" s="114">
        <v>51332.3606</v>
      </c>
      <c r="AO113" s="114">
        <f>ROUND(AN113/$K113, 0)</f>
        <v>29333</v>
      </c>
      <c r="AP113" s="114">
        <f>AN113-AO113</f>
        <v>21999.3606</v>
      </c>
      <c r="AQ113" s="111">
        <f>IF(COUNT(O113:R113)&gt;0,SUM(O113:R113),"")</f>
        <v>17</v>
      </c>
      <c r="AR113" s="114"/>
      <c r="AS113" s="114"/>
      <c r="AT113" s="114">
        <v>59887.754099999998</v>
      </c>
      <c r="AU113" s="114"/>
      <c r="AV113" s="114"/>
      <c r="AW113" s="114"/>
      <c r="AX113" s="114"/>
      <c r="AY113" s="114"/>
      <c r="AZ113" s="114"/>
      <c r="BA113" s="114">
        <f>L113*0.1*(SUM(P113:R113)/16+SUM(O113:O113)/24)</f>
        <v>17110.786875000002</v>
      </c>
      <c r="BB113" s="114">
        <f>ROUND(BA113/$K113, 0)</f>
        <v>9778</v>
      </c>
      <c r="BC113" s="114">
        <f>BA113-BB113</f>
        <v>7332.7868750000016</v>
      </c>
      <c r="BD113" s="114"/>
      <c r="BE113" s="114"/>
      <c r="BF113" s="114"/>
      <c r="BG113" s="115">
        <f t="array" ref="BG113">SUM(ROUND(AF113:AJ113,0),ROUND(AL113:AL113,0),ROUND(AN113:AN113,0),ROUND(AR113:BA113,0),ROUND(BD113,0))</f>
        <v>315367</v>
      </c>
    </row>
    <row r="114" spans="1:59" s="45" customFormat="1" ht="12" thickBot="1" x14ac:dyDescent="0.25">
      <c r="A114" s="103"/>
      <c r="B114" s="100"/>
      <c r="C114" s="91" t="s">
        <v>142</v>
      </c>
      <c r="D114" s="92" t="s">
        <v>79</v>
      </c>
      <c r="E114" s="92">
        <v>1</v>
      </c>
      <c r="F114" s="91" t="s">
        <v>274</v>
      </c>
      <c r="G114" s="92" t="s">
        <v>86</v>
      </c>
      <c r="H114" s="93" t="s">
        <v>87</v>
      </c>
      <c r="I114" s="94">
        <v>5.2</v>
      </c>
      <c r="J114" s="95">
        <f t="shared" si="3"/>
        <v>92024.400000000009</v>
      </c>
      <c r="K114" s="96">
        <v>1.75</v>
      </c>
      <c r="L114" s="95">
        <f t="shared" si="4"/>
        <v>161042.70000000001</v>
      </c>
      <c r="M114" s="97"/>
      <c r="N114" s="95">
        <v>17697</v>
      </c>
      <c r="O114" s="96"/>
      <c r="P114" s="96">
        <v>4</v>
      </c>
      <c r="Q114" s="96"/>
      <c r="R114" s="96"/>
      <c r="S114" s="98" t="str">
        <f>IF(O114&gt;0,$L114/24*O114,"")</f>
        <v/>
      </c>
      <c r="T114" s="98">
        <f>IF(P114&gt;0,$L114/16*P114,"")</f>
        <v>40260.675000000003</v>
      </c>
      <c r="U114" s="98" t="str">
        <f>IF(Q114&gt;0,$L114/16*Q114,"")</f>
        <v/>
      </c>
      <c r="V114" s="98" t="str">
        <f>IF(R114&gt;0,$L114/16*R114,"")</f>
        <v/>
      </c>
      <c r="W114" s="98">
        <f>IF(SUM(S114:V114)&gt;0,SUM(S114:V114),"")</f>
        <v>40260.675000000003</v>
      </c>
      <c r="X114" s="98">
        <f>IF(SUM(S114:V114)&gt;0,SUM(S114:V114)/K114,"")</f>
        <v>23006.100000000002</v>
      </c>
      <c r="Y114" s="98">
        <f t="shared" si="5"/>
        <v>17254.575000000001</v>
      </c>
      <c r="Z114" s="96"/>
      <c r="AA114" s="95"/>
      <c r="AB114" s="96"/>
      <c r="AC114" s="95"/>
      <c r="AD114" s="96"/>
      <c r="AE114" s="95"/>
      <c r="AF114" s="98">
        <f>SUM(S114:V114,AA114,AC114,AE114)</f>
        <v>40260.675000000003</v>
      </c>
      <c r="AG114" s="95"/>
      <c r="AH114" s="95"/>
      <c r="AI114" s="95">
        <v>1769.7</v>
      </c>
      <c r="AJ114" s="95"/>
      <c r="AK114" s="96"/>
      <c r="AL114" s="95"/>
      <c r="AM114" s="96">
        <v>4</v>
      </c>
      <c r="AN114" s="99">
        <v>12078.202499999999</v>
      </c>
      <c r="AO114" s="99">
        <f>ROUND(AN114/$K114, 0)</f>
        <v>6902</v>
      </c>
      <c r="AP114" s="99">
        <f>AN114-AO114</f>
        <v>5176.2024999999994</v>
      </c>
      <c r="AQ114" s="96">
        <f>IF(COUNT(O114:R114)&gt;0,SUM(O114:R114),"")</f>
        <v>4</v>
      </c>
      <c r="AR114" s="99"/>
      <c r="AS114" s="99"/>
      <c r="AT114" s="99">
        <v>14091.236199999999</v>
      </c>
      <c r="AU114" s="99"/>
      <c r="AV114" s="99"/>
      <c r="AW114" s="99"/>
      <c r="AX114" s="99"/>
      <c r="AY114" s="99"/>
      <c r="AZ114" s="99"/>
      <c r="BA114" s="99">
        <f>L114*0.1*(SUM(P114:R114)/16+SUM(O114:O114)/24)</f>
        <v>4026.0675000000006</v>
      </c>
      <c r="BB114" s="99">
        <f>ROUND(BA114/$K114, 0)</f>
        <v>2301</v>
      </c>
      <c r="BC114" s="99">
        <f>BA114-BB114</f>
        <v>1725.0675000000006</v>
      </c>
      <c r="BD114" s="99"/>
      <c r="BE114" s="99"/>
      <c r="BF114" s="99"/>
      <c r="BG114" s="117">
        <f t="array" ref="BG114">SUM(ROUND(AF114:AJ114,0),ROUND(AL114:AL114,0),ROUND(AN114:AN114,0),ROUND(AR114:BA114,0),ROUND(BD114,0))</f>
        <v>72226</v>
      </c>
    </row>
    <row r="115" spans="1:59" s="45" customFormat="1" ht="11.25" x14ac:dyDescent="0.2">
      <c r="A115" s="104">
        <v>72</v>
      </c>
      <c r="B115" s="105" t="s">
        <v>275</v>
      </c>
      <c r="C115" s="106" t="s">
        <v>276</v>
      </c>
      <c r="D115" s="107" t="s">
        <v>79</v>
      </c>
      <c r="E115" s="107">
        <v>1</v>
      </c>
      <c r="F115" s="106" t="s">
        <v>277</v>
      </c>
      <c r="G115" s="107" t="s">
        <v>86</v>
      </c>
      <c r="H115" s="108" t="s">
        <v>87</v>
      </c>
      <c r="I115" s="109">
        <v>5.12</v>
      </c>
      <c r="J115" s="110">
        <f t="shared" si="3"/>
        <v>90608.639999999999</v>
      </c>
      <c r="K115" s="111">
        <v>1.75</v>
      </c>
      <c r="L115" s="110">
        <f t="shared" si="4"/>
        <v>158565.12</v>
      </c>
      <c r="M115" s="112"/>
      <c r="N115" s="110">
        <v>17697</v>
      </c>
      <c r="O115" s="111"/>
      <c r="P115" s="111"/>
      <c r="Q115" s="111">
        <v>15</v>
      </c>
      <c r="R115" s="111">
        <v>3</v>
      </c>
      <c r="S115" s="113" t="str">
        <f>IF(O115&gt;0,$L115/24*O115,"")</f>
        <v/>
      </c>
      <c r="T115" s="113" t="str">
        <f>IF(P115&gt;0,$L115/16*P115,"")</f>
        <v/>
      </c>
      <c r="U115" s="113">
        <f>IF(Q115&gt;0,$L115/16*Q115,"")</f>
        <v>148654.79999999999</v>
      </c>
      <c r="V115" s="113">
        <f>IF(R115&gt;0,$L115/16*R115,"")</f>
        <v>29730.959999999999</v>
      </c>
      <c r="W115" s="113">
        <f>IF(SUM(S115:V115)&gt;0,SUM(S115:V115),"")</f>
        <v>178385.75999999998</v>
      </c>
      <c r="X115" s="113">
        <f>IF(SUM(S115:V115)&gt;0,SUM(S115:V115)/K115,"")</f>
        <v>101934.71999999999</v>
      </c>
      <c r="Y115" s="113">
        <f t="shared" si="5"/>
        <v>76451.039999999994</v>
      </c>
      <c r="Z115" s="111"/>
      <c r="AA115" s="110"/>
      <c r="AB115" s="111">
        <v>15</v>
      </c>
      <c r="AC115" s="110">
        <f>N115*0.4/16*AB115</f>
        <v>6636.375</v>
      </c>
      <c r="AD115" s="111">
        <v>3</v>
      </c>
      <c r="AE115" s="110">
        <f>N115*0.4/16*AD115</f>
        <v>1327.2750000000001</v>
      </c>
      <c r="AF115" s="113">
        <f>SUM(S115:V115,AA115,AC115,AE115)</f>
        <v>186349.40999999997</v>
      </c>
      <c r="AG115" s="110">
        <f>N115*0.6</f>
        <v>10618.199999999999</v>
      </c>
      <c r="AH115" s="110"/>
      <c r="AI115" s="110"/>
      <c r="AJ115" s="110"/>
      <c r="AK115" s="111"/>
      <c r="AL115" s="110"/>
      <c r="AM115" s="111">
        <v>18</v>
      </c>
      <c r="AN115" s="114">
        <v>53515.728000000003</v>
      </c>
      <c r="AO115" s="114">
        <f>ROUND(AN115/$K115, 0)</f>
        <v>30580</v>
      </c>
      <c r="AP115" s="114">
        <f>AN115-AO115</f>
        <v>22935.728000000003</v>
      </c>
      <c r="AQ115" s="111">
        <f>IF(COUNT(O115:R115)&gt;0,SUM(O115:R115),"")</f>
        <v>18</v>
      </c>
      <c r="AR115" s="114"/>
      <c r="AS115" s="114"/>
      <c r="AT115" s="114">
        <v>62435.016000000003</v>
      </c>
      <c r="AU115" s="114"/>
      <c r="AV115" s="114"/>
      <c r="AW115" s="114"/>
      <c r="AX115" s="114"/>
      <c r="AY115" s="114"/>
      <c r="AZ115" s="114"/>
      <c r="BA115" s="114">
        <f>L115*0.1*(SUM(P115:R115)/16+SUM(O115:O115)/24)</f>
        <v>17838.576000000001</v>
      </c>
      <c r="BB115" s="114">
        <f>ROUND(BA115/$K115, 0)</f>
        <v>10193</v>
      </c>
      <c r="BC115" s="114">
        <f>BA115-BB115</f>
        <v>7645.5760000000009</v>
      </c>
      <c r="BD115" s="114"/>
      <c r="BE115" s="114"/>
      <c r="BF115" s="114"/>
      <c r="BG115" s="115">
        <f t="array" ref="BG115">SUM(ROUND(AF115:AJ115,0),ROUND(AL115:AL115,0),ROUND(AN115:AN115,0),ROUND(AR115:BA115,0),ROUND(BD115,0))</f>
        <v>330757</v>
      </c>
    </row>
    <row r="116" spans="1:59" s="45" customFormat="1" ht="11.25" x14ac:dyDescent="0.2">
      <c r="A116" s="103"/>
      <c r="B116" s="100"/>
      <c r="C116" s="75" t="s">
        <v>278</v>
      </c>
      <c r="D116" s="76" t="s">
        <v>79</v>
      </c>
      <c r="E116" s="76">
        <v>1</v>
      </c>
      <c r="F116" s="75" t="s">
        <v>241</v>
      </c>
      <c r="G116" s="76" t="s">
        <v>86</v>
      </c>
      <c r="H116" s="77" t="s">
        <v>87</v>
      </c>
      <c r="I116" s="78">
        <v>5.12</v>
      </c>
      <c r="J116" s="79">
        <f t="shared" si="3"/>
        <v>90608.639999999999</v>
      </c>
      <c r="K116" s="80">
        <v>1.75</v>
      </c>
      <c r="L116" s="79">
        <f t="shared" si="4"/>
        <v>158565.12</v>
      </c>
      <c r="M116" s="81"/>
      <c r="N116" s="79">
        <v>17697</v>
      </c>
      <c r="O116" s="80"/>
      <c r="P116" s="80"/>
      <c r="Q116" s="80">
        <v>1</v>
      </c>
      <c r="R116" s="80"/>
      <c r="S116" s="82" t="str">
        <f>IF(O116&gt;0,$L116/24*O116,"")</f>
        <v/>
      </c>
      <c r="T116" s="82" t="str">
        <f>IF(P116&gt;0,$L116/16*P116,"")</f>
        <v/>
      </c>
      <c r="U116" s="82">
        <f>IF(Q116&gt;0,$L116/16*Q116,"")</f>
        <v>9910.32</v>
      </c>
      <c r="V116" s="82" t="str">
        <f>IF(R116&gt;0,$L116/16*R116,"")</f>
        <v/>
      </c>
      <c r="W116" s="82">
        <f>IF(SUM(S116:V116)&gt;0,SUM(S116:V116),"")</f>
        <v>9910.32</v>
      </c>
      <c r="X116" s="82">
        <f>IF(SUM(S116:V116)&gt;0,SUM(S116:V116)/K116,"")</f>
        <v>5663.04</v>
      </c>
      <c r="Y116" s="82">
        <f t="shared" si="5"/>
        <v>4247.28</v>
      </c>
      <c r="Z116" s="80"/>
      <c r="AA116" s="79"/>
      <c r="AB116" s="80"/>
      <c r="AC116" s="79"/>
      <c r="AD116" s="80"/>
      <c r="AE116" s="79"/>
      <c r="AF116" s="82">
        <f>SUM(S116:V116,AA116,AC116,AE116)</f>
        <v>9910.32</v>
      </c>
      <c r="AG116" s="79"/>
      <c r="AH116" s="79"/>
      <c r="AI116" s="79">
        <v>442.42500000000001</v>
      </c>
      <c r="AJ116" s="79"/>
      <c r="AK116" s="80"/>
      <c r="AL116" s="79"/>
      <c r="AM116" s="80">
        <v>1</v>
      </c>
      <c r="AN116" s="83">
        <v>2973.096</v>
      </c>
      <c r="AO116" s="83">
        <f>ROUND(AN116/$K116, 0)</f>
        <v>1699</v>
      </c>
      <c r="AP116" s="83">
        <f>AN116-AO116</f>
        <v>1274.096</v>
      </c>
      <c r="AQ116" s="80">
        <f>IF(COUNT(O116:R116)&gt;0,SUM(O116:R116),"")</f>
        <v>1</v>
      </c>
      <c r="AR116" s="83"/>
      <c r="AS116" s="83"/>
      <c r="AT116" s="83">
        <v>3468.6120000000001</v>
      </c>
      <c r="AU116" s="83"/>
      <c r="AV116" s="83"/>
      <c r="AW116" s="83"/>
      <c r="AX116" s="83"/>
      <c r="AY116" s="83"/>
      <c r="AZ116" s="83"/>
      <c r="BA116" s="83">
        <f>L116*0.1*(SUM(P116:R116)/16+SUM(O116:O116)/24)</f>
        <v>991.03200000000004</v>
      </c>
      <c r="BB116" s="83">
        <f>ROUND(BA116/$K116, 0)</f>
        <v>566</v>
      </c>
      <c r="BC116" s="83">
        <f>BA116-BB116</f>
        <v>425.03200000000004</v>
      </c>
      <c r="BD116" s="83"/>
      <c r="BE116" s="83"/>
      <c r="BF116" s="83"/>
      <c r="BG116" s="116">
        <f t="array" ref="BG116">SUM(ROUND(AF116:AJ116,0),ROUND(AL116:AL116,0),ROUND(AN116:AN116,0),ROUND(AR116:BA116,0),ROUND(BD116,0))</f>
        <v>17785</v>
      </c>
    </row>
    <row r="117" spans="1:59" s="45" customFormat="1" ht="11.25" x14ac:dyDescent="0.2">
      <c r="A117" s="103"/>
      <c r="B117" s="100"/>
      <c r="C117" s="75" t="s">
        <v>124</v>
      </c>
      <c r="D117" s="76" t="s">
        <v>79</v>
      </c>
      <c r="E117" s="76" t="s">
        <v>93</v>
      </c>
      <c r="F117" s="75" t="s">
        <v>262</v>
      </c>
      <c r="G117" s="76" t="s">
        <v>86</v>
      </c>
      <c r="H117" s="77" t="s">
        <v>94</v>
      </c>
      <c r="I117" s="78">
        <v>4.67</v>
      </c>
      <c r="J117" s="79">
        <f t="shared" si="3"/>
        <v>82644.990000000005</v>
      </c>
      <c r="K117" s="80">
        <v>1.75</v>
      </c>
      <c r="L117" s="79">
        <f t="shared" si="4"/>
        <v>144628.73250000001</v>
      </c>
      <c r="M117" s="81"/>
      <c r="N117" s="79">
        <v>17697</v>
      </c>
      <c r="O117" s="80"/>
      <c r="P117" s="80"/>
      <c r="Q117" s="80">
        <v>1</v>
      </c>
      <c r="R117" s="80">
        <v>3</v>
      </c>
      <c r="S117" s="82" t="str">
        <f>IF(O117&gt;0,$L117/24*O117,"")</f>
        <v/>
      </c>
      <c r="T117" s="82" t="str">
        <f>IF(P117&gt;0,$L117/16*P117,"")</f>
        <v/>
      </c>
      <c r="U117" s="82">
        <f>IF(Q117&gt;0,$L117/16*Q117,"")</f>
        <v>9039.2957812500008</v>
      </c>
      <c r="V117" s="82">
        <f>IF(R117&gt;0,$L117/16*R117,"")</f>
        <v>27117.887343750001</v>
      </c>
      <c r="W117" s="82">
        <f>IF(SUM(S117:V117)&gt;0,SUM(S117:V117),"")</f>
        <v>36157.183125000003</v>
      </c>
      <c r="X117" s="82">
        <f>IF(SUM(S117:V117)&gt;0,SUM(S117:V117)/K117,"")</f>
        <v>20661.247500000001</v>
      </c>
      <c r="Y117" s="82">
        <f t="shared" si="5"/>
        <v>15495.935625000002</v>
      </c>
      <c r="Z117" s="80"/>
      <c r="AA117" s="79"/>
      <c r="AB117" s="80"/>
      <c r="AC117" s="79"/>
      <c r="AD117" s="80"/>
      <c r="AE117" s="79"/>
      <c r="AF117" s="82">
        <f>SUM(S117:V117,AA117,AC117,AE117)</f>
        <v>36157.183125000003</v>
      </c>
      <c r="AG117" s="79"/>
      <c r="AH117" s="79"/>
      <c r="AI117" s="79"/>
      <c r="AJ117" s="79"/>
      <c r="AK117" s="80"/>
      <c r="AL117" s="79"/>
      <c r="AM117" s="80">
        <v>4</v>
      </c>
      <c r="AN117" s="83">
        <v>10847.1549</v>
      </c>
      <c r="AO117" s="83">
        <f>ROUND(AN117/$K117, 0)</f>
        <v>6198</v>
      </c>
      <c r="AP117" s="83">
        <f>AN117-AO117</f>
        <v>4649.1548999999995</v>
      </c>
      <c r="AQ117" s="80"/>
      <c r="AR117" s="83"/>
      <c r="AS117" s="83"/>
      <c r="AT117" s="83"/>
      <c r="AU117" s="83"/>
      <c r="AV117" s="83"/>
      <c r="AW117" s="83"/>
      <c r="AX117" s="83"/>
      <c r="AY117" s="83"/>
      <c r="AZ117" s="83"/>
      <c r="BA117" s="83">
        <f>L117*0.1*(SUM(P117:R117)/16+SUM(O117:O117)/24)</f>
        <v>3615.7183125000006</v>
      </c>
      <c r="BB117" s="83">
        <f>ROUND(BA117/$K117, 0)</f>
        <v>2066</v>
      </c>
      <c r="BC117" s="83">
        <f>BA117-BB117</f>
        <v>1549.7183125000006</v>
      </c>
      <c r="BD117" s="83"/>
      <c r="BE117" s="83"/>
      <c r="BF117" s="83"/>
      <c r="BG117" s="116">
        <f t="array" ref="BG117">SUM(ROUND(AF117:AJ117,0),ROUND(AL117:AL117,0),ROUND(AN117:AN117,0),ROUND(AR117:BA117,0),ROUND(BD117,0))</f>
        <v>50620</v>
      </c>
    </row>
    <row r="118" spans="1:59" s="45" customFormat="1" ht="12" thickBot="1" x14ac:dyDescent="0.25">
      <c r="A118" s="103"/>
      <c r="B118" s="100"/>
      <c r="C118" s="91" t="s">
        <v>279</v>
      </c>
      <c r="D118" s="92" t="s">
        <v>79</v>
      </c>
      <c r="E118" s="92" t="s">
        <v>93</v>
      </c>
      <c r="F118" s="91" t="s">
        <v>262</v>
      </c>
      <c r="G118" s="92" t="s">
        <v>86</v>
      </c>
      <c r="H118" s="93" t="s">
        <v>94</v>
      </c>
      <c r="I118" s="94">
        <v>4.67</v>
      </c>
      <c r="J118" s="95">
        <f t="shared" si="3"/>
        <v>82644.990000000005</v>
      </c>
      <c r="K118" s="96">
        <v>1.75</v>
      </c>
      <c r="L118" s="95">
        <f t="shared" si="4"/>
        <v>144628.73250000001</v>
      </c>
      <c r="M118" s="97"/>
      <c r="N118" s="95">
        <v>17697</v>
      </c>
      <c r="O118" s="96"/>
      <c r="P118" s="96"/>
      <c r="Q118" s="96">
        <v>1</v>
      </c>
      <c r="R118" s="96"/>
      <c r="S118" s="98" t="str">
        <f>IF(O118&gt;0,$L118/24*O118,"")</f>
        <v/>
      </c>
      <c r="T118" s="98" t="str">
        <f>IF(P118&gt;0,$L118/16*P118,"")</f>
        <v/>
      </c>
      <c r="U118" s="98">
        <f>IF(Q118&gt;0,$L118/16*Q118,"")</f>
        <v>9039.2957812500008</v>
      </c>
      <c r="V118" s="98" t="str">
        <f>IF(R118&gt;0,$L118/16*R118,"")</f>
        <v/>
      </c>
      <c r="W118" s="98">
        <f>IF(SUM(S118:V118)&gt;0,SUM(S118:V118),"")</f>
        <v>9039.2957812500008</v>
      </c>
      <c r="X118" s="98">
        <f>IF(SUM(S118:V118)&gt;0,SUM(S118:V118)/K118,"")</f>
        <v>5165.3118750000003</v>
      </c>
      <c r="Y118" s="98">
        <f t="shared" si="5"/>
        <v>3873.9839062500005</v>
      </c>
      <c r="Z118" s="96"/>
      <c r="AA118" s="95"/>
      <c r="AB118" s="96"/>
      <c r="AC118" s="95"/>
      <c r="AD118" s="96"/>
      <c r="AE118" s="95"/>
      <c r="AF118" s="98">
        <f>SUM(S118:V118,AA118,AC118,AE118)</f>
        <v>9039.2957812500008</v>
      </c>
      <c r="AG118" s="95"/>
      <c r="AH118" s="95"/>
      <c r="AI118" s="95">
        <v>442.42500000000001</v>
      </c>
      <c r="AJ118" s="95"/>
      <c r="AK118" s="96"/>
      <c r="AL118" s="95"/>
      <c r="AM118" s="96">
        <v>1</v>
      </c>
      <c r="AN118" s="99">
        <v>2711.7887000000001</v>
      </c>
      <c r="AO118" s="99">
        <f>ROUND(AN118/$K118, 0)</f>
        <v>1550</v>
      </c>
      <c r="AP118" s="99">
        <f>AN118-AO118</f>
        <v>1161.7887000000001</v>
      </c>
      <c r="AQ118" s="96"/>
      <c r="AR118" s="99"/>
      <c r="AS118" s="99"/>
      <c r="AT118" s="99"/>
      <c r="AU118" s="99"/>
      <c r="AV118" s="99"/>
      <c r="AW118" s="99"/>
      <c r="AX118" s="99"/>
      <c r="AY118" s="99"/>
      <c r="AZ118" s="99"/>
      <c r="BA118" s="99">
        <f>L118*0.1*(SUM(P118:R118)/16+SUM(O118:O118)/24)</f>
        <v>903.92957812500015</v>
      </c>
      <c r="BB118" s="99">
        <f>ROUND(BA118/$K118, 0)</f>
        <v>517</v>
      </c>
      <c r="BC118" s="99">
        <f>BA118-BB118</f>
        <v>386.92957812500015</v>
      </c>
      <c r="BD118" s="99"/>
      <c r="BE118" s="99"/>
      <c r="BF118" s="99"/>
      <c r="BG118" s="117">
        <f t="array" ref="BG118">SUM(ROUND(AF118:AJ118,0),ROUND(AL118:AL118,0),ROUND(AN118:AN118,0),ROUND(AR118:BA118,0),ROUND(BD118,0))</f>
        <v>13097</v>
      </c>
    </row>
    <row r="119" spans="1:59" s="45" customFormat="1" ht="12" thickBot="1" x14ac:dyDescent="0.25">
      <c r="A119" s="129">
        <v>73</v>
      </c>
      <c r="B119" s="130" t="s">
        <v>280</v>
      </c>
      <c r="C119" s="130" t="s">
        <v>112</v>
      </c>
      <c r="D119" s="131" t="s">
        <v>79</v>
      </c>
      <c r="E119" s="131" t="s">
        <v>84</v>
      </c>
      <c r="F119" s="130" t="s">
        <v>281</v>
      </c>
      <c r="G119" s="131" t="s">
        <v>86</v>
      </c>
      <c r="H119" s="132" t="s">
        <v>113</v>
      </c>
      <c r="I119" s="133">
        <v>5.41</v>
      </c>
      <c r="J119" s="134">
        <f t="shared" si="3"/>
        <v>95740.77</v>
      </c>
      <c r="K119" s="135">
        <v>1.75</v>
      </c>
      <c r="L119" s="134">
        <f t="shared" si="4"/>
        <v>167546.3475</v>
      </c>
      <c r="M119" s="136"/>
      <c r="N119" s="134">
        <v>17697</v>
      </c>
      <c r="O119" s="135"/>
      <c r="P119" s="135"/>
      <c r="Q119" s="135">
        <v>11</v>
      </c>
      <c r="R119" s="135">
        <v>13</v>
      </c>
      <c r="S119" s="137" t="str">
        <f>IF(O119&gt;0,$L119/24*O119,"")</f>
        <v/>
      </c>
      <c r="T119" s="137" t="str">
        <f>IF(P119&gt;0,$L119/16*P119,"")</f>
        <v/>
      </c>
      <c r="U119" s="137">
        <f>IF(Q119&gt;0,$L119/16*Q119,"")</f>
        <v>115188.11390625</v>
      </c>
      <c r="V119" s="137">
        <f>IF(R119&gt;0,$L119/16*R119,"")</f>
        <v>136131.40734375</v>
      </c>
      <c r="W119" s="137">
        <f>IF(SUM(S119:V119)&gt;0,SUM(S119:V119),"")</f>
        <v>251319.52124999999</v>
      </c>
      <c r="X119" s="137">
        <f>IF(SUM(S119:V119)&gt;0,SUM(S119:V119)/K119,"")</f>
        <v>143611.155</v>
      </c>
      <c r="Y119" s="137">
        <f t="shared" si="5"/>
        <v>107708.36624999999</v>
      </c>
      <c r="Z119" s="135"/>
      <c r="AA119" s="134"/>
      <c r="AB119" s="135"/>
      <c r="AC119" s="134"/>
      <c r="AD119" s="135"/>
      <c r="AE119" s="134"/>
      <c r="AF119" s="137">
        <f>SUM(S119:V119,AA119,AC119,AE119)</f>
        <v>251319.52124999999</v>
      </c>
      <c r="AG119" s="134">
        <f>N119*0.6</f>
        <v>10618.199999999999</v>
      </c>
      <c r="AH119" s="134"/>
      <c r="AI119" s="134"/>
      <c r="AJ119" s="134"/>
      <c r="AK119" s="135"/>
      <c r="AL119" s="134"/>
      <c r="AM119" s="135">
        <v>24</v>
      </c>
      <c r="AN119" s="138">
        <v>75395.856400000004</v>
      </c>
      <c r="AO119" s="138">
        <f>ROUND(AN119/$K119, 0)</f>
        <v>43083</v>
      </c>
      <c r="AP119" s="138">
        <f>AN119-AO119</f>
        <v>32312.856400000004</v>
      </c>
      <c r="AQ119" s="135">
        <f>IF(COUNT(O119:R119)&gt;0,SUM(O119:R119),"")</f>
        <v>24</v>
      </c>
      <c r="AR119" s="138"/>
      <c r="AS119" s="138">
        <v>100527.8085</v>
      </c>
      <c r="AT119" s="138"/>
      <c r="AU119" s="138"/>
      <c r="AV119" s="138"/>
      <c r="AW119" s="138"/>
      <c r="AX119" s="138"/>
      <c r="AY119" s="138">
        <f>N119*1</f>
        <v>17697</v>
      </c>
      <c r="AZ119" s="138"/>
      <c r="BA119" s="138">
        <f>L119*0.1*(SUM(P119:R119)/16+SUM(O119:O119)/24)</f>
        <v>25131.952125000003</v>
      </c>
      <c r="BB119" s="138">
        <f>ROUND(BA119/$K119, 0)</f>
        <v>14361</v>
      </c>
      <c r="BC119" s="138">
        <f>BA119-BB119</f>
        <v>10770.952125000003</v>
      </c>
      <c r="BD119" s="138"/>
      <c r="BE119" s="138"/>
      <c r="BF119" s="138"/>
      <c r="BG119" s="139">
        <f t="array" ref="BG119">SUM(ROUND(AF119:AJ119,0),ROUND(AL119:AL119,0),ROUND(AN119:AN119,0),ROUND(AR119:BA119,0),ROUND(BD119,0))</f>
        <v>480691</v>
      </c>
    </row>
    <row r="120" spans="1:59" s="45" customFormat="1" ht="12" thickBot="1" x14ac:dyDescent="0.25">
      <c r="A120" s="129">
        <v>74</v>
      </c>
      <c r="B120" s="130" t="s">
        <v>282</v>
      </c>
      <c r="C120" s="130" t="s">
        <v>132</v>
      </c>
      <c r="D120" s="131" t="s">
        <v>79</v>
      </c>
      <c r="E120" s="131">
        <v>2</v>
      </c>
      <c r="F120" s="130" t="s">
        <v>283</v>
      </c>
      <c r="G120" s="131" t="s">
        <v>86</v>
      </c>
      <c r="H120" s="132" t="s">
        <v>82</v>
      </c>
      <c r="I120" s="133">
        <v>4.74</v>
      </c>
      <c r="J120" s="134">
        <f t="shared" si="3"/>
        <v>83883.78</v>
      </c>
      <c r="K120" s="135">
        <v>1.75</v>
      </c>
      <c r="L120" s="134">
        <f t="shared" si="4"/>
        <v>146796.61499999999</v>
      </c>
      <c r="M120" s="136"/>
      <c r="N120" s="134">
        <v>17697</v>
      </c>
      <c r="O120" s="135"/>
      <c r="P120" s="135"/>
      <c r="Q120" s="135">
        <v>15</v>
      </c>
      <c r="R120" s="135">
        <v>5</v>
      </c>
      <c r="S120" s="137" t="str">
        <f>IF(O120&gt;0,$L120/24*O120,"")</f>
        <v/>
      </c>
      <c r="T120" s="137" t="str">
        <f>IF(P120&gt;0,$L120/16*P120,"")</f>
        <v/>
      </c>
      <c r="U120" s="137">
        <f>IF(Q120&gt;0,$L120/16*Q120,"")</f>
        <v>137621.82656249998</v>
      </c>
      <c r="V120" s="137">
        <f>IF(R120&gt;0,$L120/16*R120,"")</f>
        <v>45873.942187499997</v>
      </c>
      <c r="W120" s="137">
        <f>IF(SUM(S120:V120)&gt;0,SUM(S120:V120),"")</f>
        <v>183495.76874999999</v>
      </c>
      <c r="X120" s="137">
        <f>IF(SUM(S120:V120)&gt;0,SUM(S120:V120)/K120,"")</f>
        <v>104854.72499999999</v>
      </c>
      <c r="Y120" s="137">
        <f t="shared" si="5"/>
        <v>78641.043749999997</v>
      </c>
      <c r="Z120" s="135"/>
      <c r="AA120" s="134"/>
      <c r="AB120" s="135">
        <v>15</v>
      </c>
      <c r="AC120" s="134">
        <f>N120*0.5/16*AB120</f>
        <v>8295.46875</v>
      </c>
      <c r="AD120" s="135">
        <v>5</v>
      </c>
      <c r="AE120" s="134">
        <f>N120*0.5/16*AD120</f>
        <v>2765.15625</v>
      </c>
      <c r="AF120" s="137">
        <f>SUM(S120:V120,AA120,AC120,AE120)</f>
        <v>194556.39374999999</v>
      </c>
      <c r="AG120" s="134">
        <f>N120*0.6</f>
        <v>10618.199999999999</v>
      </c>
      <c r="AH120" s="134"/>
      <c r="AI120" s="134"/>
      <c r="AJ120" s="134"/>
      <c r="AK120" s="135"/>
      <c r="AL120" s="134"/>
      <c r="AM120" s="135">
        <v>20</v>
      </c>
      <c r="AN120" s="138">
        <v>55048.730600000003</v>
      </c>
      <c r="AO120" s="138">
        <f>ROUND(AN120/$K120, 0)</f>
        <v>31456</v>
      </c>
      <c r="AP120" s="138">
        <f>AN120-AO120</f>
        <v>23592.730600000003</v>
      </c>
      <c r="AQ120" s="135">
        <f>IF(COUNT(O120:R120)&gt;0,SUM(O120:R120),"")</f>
        <v>20</v>
      </c>
      <c r="AR120" s="138"/>
      <c r="AS120" s="138"/>
      <c r="AT120" s="138"/>
      <c r="AU120" s="138">
        <v>55048.730600000003</v>
      </c>
      <c r="AV120" s="138"/>
      <c r="AW120" s="138"/>
      <c r="AX120" s="138"/>
      <c r="AY120" s="138"/>
      <c r="AZ120" s="138"/>
      <c r="BA120" s="138">
        <f>L120*0.1*(SUM(P120:R120)/16+SUM(O120:O120)/24)</f>
        <v>18349.576874999999</v>
      </c>
      <c r="BB120" s="138">
        <f>ROUND(BA120/$K120, 0)</f>
        <v>10485</v>
      </c>
      <c r="BC120" s="138">
        <f>BA120-BB120</f>
        <v>7864.5768749999988</v>
      </c>
      <c r="BD120" s="138"/>
      <c r="BE120" s="138"/>
      <c r="BF120" s="138"/>
      <c r="BG120" s="139">
        <f t="array" ref="BG120">SUM(ROUND(AF120:AJ120,0),ROUND(AL120:AL120,0),ROUND(AN120:AN120,0),ROUND(AR120:BA120,0),ROUND(BD120,0))</f>
        <v>333622</v>
      </c>
    </row>
    <row r="121" spans="1:59" s="45" customFormat="1" ht="12" thickBot="1" x14ac:dyDescent="0.25">
      <c r="A121" s="129">
        <v>75</v>
      </c>
      <c r="B121" s="130" t="s">
        <v>284</v>
      </c>
      <c r="C121" s="130" t="s">
        <v>127</v>
      </c>
      <c r="D121" s="131" t="s">
        <v>180</v>
      </c>
      <c r="E121" s="131" t="s">
        <v>93</v>
      </c>
      <c r="F121" s="130" t="s">
        <v>285</v>
      </c>
      <c r="G121" s="131" t="s">
        <v>181</v>
      </c>
      <c r="H121" s="132" t="s">
        <v>94</v>
      </c>
      <c r="I121" s="133">
        <v>3.45</v>
      </c>
      <c r="J121" s="134">
        <f t="shared" si="3"/>
        <v>61054.65</v>
      </c>
      <c r="K121" s="135">
        <v>1.75</v>
      </c>
      <c r="L121" s="134">
        <f t="shared" si="4"/>
        <v>106845.6375</v>
      </c>
      <c r="M121" s="136"/>
      <c r="N121" s="134">
        <v>17697</v>
      </c>
      <c r="O121" s="135"/>
      <c r="P121" s="135">
        <v>16</v>
      </c>
      <c r="Q121" s="135"/>
      <c r="R121" s="135"/>
      <c r="S121" s="137" t="str">
        <f>IF(O121&gt;0,$L121/24*O121,"")</f>
        <v/>
      </c>
      <c r="T121" s="137">
        <f>IF(P121&gt;0,$L121/16*P121,"")</f>
        <v>106845.6375</v>
      </c>
      <c r="U121" s="137" t="str">
        <f>IF(Q121&gt;0,$L121/16*Q121,"")</f>
        <v/>
      </c>
      <c r="V121" s="137" t="str">
        <f>IF(R121&gt;0,$L121/16*R121,"")</f>
        <v/>
      </c>
      <c r="W121" s="137">
        <f>IF(SUM(S121:V121)&gt;0,SUM(S121:V121),"")</f>
        <v>106845.6375</v>
      </c>
      <c r="X121" s="137">
        <f>IF(SUM(S121:V121)&gt;0,SUM(S121:V121)/K121,"")</f>
        <v>61054.65</v>
      </c>
      <c r="Y121" s="137">
        <f t="shared" si="5"/>
        <v>45790.987499999996</v>
      </c>
      <c r="Z121" s="135">
        <v>9</v>
      </c>
      <c r="AA121" s="134">
        <f>N121*0.4/16*Z121</f>
        <v>3981.8250000000003</v>
      </c>
      <c r="AB121" s="135"/>
      <c r="AC121" s="134"/>
      <c r="AD121" s="135"/>
      <c r="AE121" s="134"/>
      <c r="AF121" s="137">
        <f>SUM(S121:V121,AA121,AC121,AE121)</f>
        <v>110827.46249999999</v>
      </c>
      <c r="AG121" s="134"/>
      <c r="AH121" s="134"/>
      <c r="AI121" s="134"/>
      <c r="AJ121" s="134"/>
      <c r="AK121" s="135"/>
      <c r="AL121" s="134"/>
      <c r="AM121" s="135">
        <v>16</v>
      </c>
      <c r="AN121" s="138">
        <v>32053.691200000001</v>
      </c>
      <c r="AO121" s="138">
        <f>ROUND(AN121/$K121, 0)</f>
        <v>18316</v>
      </c>
      <c r="AP121" s="138">
        <f>AN121-AO121</f>
        <v>13737.691200000001</v>
      </c>
      <c r="AQ121" s="135"/>
      <c r="AR121" s="138"/>
      <c r="AS121" s="138"/>
      <c r="AT121" s="138"/>
      <c r="AU121" s="138"/>
      <c r="AV121" s="138"/>
      <c r="AW121" s="138"/>
      <c r="AX121" s="138"/>
      <c r="AY121" s="138"/>
      <c r="AZ121" s="138"/>
      <c r="BA121" s="138">
        <f>L121*0.1*(SUM(P121:R121)/16+SUM(O121:O121)/24)</f>
        <v>10684.563750000001</v>
      </c>
      <c r="BB121" s="138">
        <f>ROUND(BA121/$K121, 0)</f>
        <v>6105</v>
      </c>
      <c r="BC121" s="138">
        <f>BA121-BB121</f>
        <v>4579.5637500000012</v>
      </c>
      <c r="BD121" s="138"/>
      <c r="BE121" s="138"/>
      <c r="BF121" s="138"/>
      <c r="BG121" s="139">
        <f t="array" ref="BG121">SUM(ROUND(AF121:AJ121,0),ROUND(AL121:AL121,0),ROUND(AN121:AN121,0),ROUND(AR121:BA121,0),ROUND(BD121,0))</f>
        <v>153566</v>
      </c>
    </row>
    <row r="122" spans="1:59" s="45" customFormat="1" ht="12" thickBot="1" x14ac:dyDescent="0.25">
      <c r="A122" s="129">
        <v>76</v>
      </c>
      <c r="B122" s="130" t="s">
        <v>286</v>
      </c>
      <c r="C122" s="130" t="s">
        <v>148</v>
      </c>
      <c r="D122" s="131" t="s">
        <v>79</v>
      </c>
      <c r="E122" s="131">
        <v>2</v>
      </c>
      <c r="F122" s="130" t="s">
        <v>287</v>
      </c>
      <c r="G122" s="131" t="s">
        <v>86</v>
      </c>
      <c r="H122" s="132" t="s">
        <v>82</v>
      </c>
      <c r="I122" s="133">
        <v>4.74</v>
      </c>
      <c r="J122" s="134">
        <f t="shared" si="3"/>
        <v>83883.78</v>
      </c>
      <c r="K122" s="135">
        <v>1.75</v>
      </c>
      <c r="L122" s="134">
        <f t="shared" si="4"/>
        <v>146796.61499999999</v>
      </c>
      <c r="M122" s="136"/>
      <c r="N122" s="134">
        <v>17697</v>
      </c>
      <c r="O122" s="135"/>
      <c r="P122" s="135">
        <v>6</v>
      </c>
      <c r="Q122" s="135">
        <v>15</v>
      </c>
      <c r="R122" s="135"/>
      <c r="S122" s="137" t="str">
        <f>IF(O122&gt;0,$L122/24*O122,"")</f>
        <v/>
      </c>
      <c r="T122" s="137">
        <f>IF(P122&gt;0,$L122/16*P122,"")</f>
        <v>55048.730624999997</v>
      </c>
      <c r="U122" s="137">
        <f>IF(Q122&gt;0,$L122/16*Q122,"")</f>
        <v>137621.82656249998</v>
      </c>
      <c r="V122" s="137" t="str">
        <f>IF(R122&gt;0,$L122/16*R122,"")</f>
        <v/>
      </c>
      <c r="W122" s="137">
        <f>IF(SUM(S122:V122)&gt;0,SUM(S122:V122),"")</f>
        <v>192670.55718749997</v>
      </c>
      <c r="X122" s="137">
        <f>IF(SUM(S122:V122)&gt;0,SUM(S122:V122)/K122,"")</f>
        <v>110097.46124999998</v>
      </c>
      <c r="Y122" s="137">
        <f t="shared" si="5"/>
        <v>82573.095937499995</v>
      </c>
      <c r="Z122" s="135"/>
      <c r="AA122" s="134"/>
      <c r="AB122" s="135"/>
      <c r="AC122" s="134"/>
      <c r="AD122" s="135"/>
      <c r="AE122" s="134"/>
      <c r="AF122" s="137">
        <f>SUM(S122:V122,AA122,AC122,AE122)</f>
        <v>192670.55718749997</v>
      </c>
      <c r="AG122" s="134">
        <f>N122*0.6</f>
        <v>10618.199999999999</v>
      </c>
      <c r="AH122" s="134"/>
      <c r="AI122" s="134"/>
      <c r="AJ122" s="134"/>
      <c r="AK122" s="135">
        <v>6</v>
      </c>
      <c r="AL122" s="134">
        <f>N122*0.4*AK122/16</f>
        <v>2654.55</v>
      </c>
      <c r="AM122" s="135">
        <v>21</v>
      </c>
      <c r="AN122" s="138">
        <v>57801.167200000004</v>
      </c>
      <c r="AO122" s="138">
        <f>ROUND(AN122/$K122, 0)</f>
        <v>33029</v>
      </c>
      <c r="AP122" s="138">
        <f>AN122-AO122</f>
        <v>24772.167200000004</v>
      </c>
      <c r="AQ122" s="135">
        <f>IF(COUNT(O122:R122)&gt;0,SUM(O122:R122),"")</f>
        <v>21</v>
      </c>
      <c r="AR122" s="138"/>
      <c r="AS122" s="138"/>
      <c r="AT122" s="138"/>
      <c r="AU122" s="138">
        <v>57801.167200000004</v>
      </c>
      <c r="AV122" s="138"/>
      <c r="AW122" s="138"/>
      <c r="AX122" s="138"/>
      <c r="AY122" s="138"/>
      <c r="AZ122" s="138">
        <f>N122*1</f>
        <v>17697</v>
      </c>
      <c r="BA122" s="138">
        <f>L122*0.1*(SUM(P122:R122)/16+SUM(O122:O122)/24)</f>
        <v>19267.055718750002</v>
      </c>
      <c r="BB122" s="138">
        <f>ROUND(BA122/$K122, 0)</f>
        <v>11010</v>
      </c>
      <c r="BC122" s="138">
        <f>BA122-BB122</f>
        <v>8257.0557187500017</v>
      </c>
      <c r="BD122" s="138"/>
      <c r="BE122" s="138"/>
      <c r="BF122" s="138"/>
      <c r="BG122" s="139">
        <f t="array" ref="BG122">SUM(ROUND(AF122:AJ122,0),ROUND(AL122:AL122,0),ROUND(AN122:AN122,0),ROUND(AR122:BA122,0),ROUND(BD122,0))</f>
        <v>358510</v>
      </c>
    </row>
    <row r="123" spans="1:59" s="45" customFormat="1" ht="11.25" x14ac:dyDescent="0.2">
      <c r="A123" s="104">
        <v>77</v>
      </c>
      <c r="B123" s="105" t="s">
        <v>288</v>
      </c>
      <c r="C123" s="106" t="s">
        <v>125</v>
      </c>
      <c r="D123" s="107" t="s">
        <v>79</v>
      </c>
      <c r="E123" s="107">
        <v>1</v>
      </c>
      <c r="F123" s="106" t="s">
        <v>289</v>
      </c>
      <c r="G123" s="107" t="s">
        <v>86</v>
      </c>
      <c r="H123" s="108" t="s">
        <v>87</v>
      </c>
      <c r="I123" s="109">
        <v>5.03</v>
      </c>
      <c r="J123" s="110">
        <f t="shared" si="3"/>
        <v>89015.91</v>
      </c>
      <c r="K123" s="111">
        <v>1.75</v>
      </c>
      <c r="L123" s="110">
        <f t="shared" si="4"/>
        <v>155777.8425</v>
      </c>
      <c r="M123" s="112"/>
      <c r="N123" s="110">
        <v>17697</v>
      </c>
      <c r="O123" s="111"/>
      <c r="P123" s="111"/>
      <c r="Q123" s="111">
        <v>10</v>
      </c>
      <c r="R123" s="111">
        <v>12</v>
      </c>
      <c r="S123" s="113" t="str">
        <f>IF(O123&gt;0,$L123/24*O123,"")</f>
        <v/>
      </c>
      <c r="T123" s="113" t="str">
        <f>IF(P123&gt;0,$L123/16*P123,"")</f>
        <v/>
      </c>
      <c r="U123" s="113">
        <f>IF(Q123&gt;0,$L123/16*Q123,"")</f>
        <v>97361.151562500003</v>
      </c>
      <c r="V123" s="113">
        <f>IF(R123&gt;0,$L123/16*R123,"")</f>
        <v>116833.38187499999</v>
      </c>
      <c r="W123" s="113">
        <f>IF(SUM(S123:V123)&gt;0,SUM(S123:V123),"")</f>
        <v>214194.53343750001</v>
      </c>
      <c r="X123" s="113">
        <f>IF(SUM(S123:V123)&gt;0,SUM(S123:V123)/K123,"")</f>
        <v>122396.87625</v>
      </c>
      <c r="Y123" s="113">
        <f t="shared" si="5"/>
        <v>91797.657187500008</v>
      </c>
      <c r="Z123" s="111"/>
      <c r="AA123" s="110"/>
      <c r="AB123" s="111">
        <v>10</v>
      </c>
      <c r="AC123" s="110">
        <f>N123*0.4/16*AB123</f>
        <v>4424.25</v>
      </c>
      <c r="AD123" s="111">
        <v>12</v>
      </c>
      <c r="AE123" s="110">
        <f>N123*0.4/16*AD123</f>
        <v>5309.1</v>
      </c>
      <c r="AF123" s="113">
        <f>SUM(S123:V123,AA123,AC123,AE123)</f>
        <v>223927.88343750002</v>
      </c>
      <c r="AG123" s="110">
        <f>N123*0.6</f>
        <v>10618.199999999999</v>
      </c>
      <c r="AH123" s="110"/>
      <c r="AI123" s="110"/>
      <c r="AJ123" s="110"/>
      <c r="AK123" s="111"/>
      <c r="AL123" s="110"/>
      <c r="AM123" s="111">
        <v>22</v>
      </c>
      <c r="AN123" s="114">
        <v>64258.36</v>
      </c>
      <c r="AO123" s="114">
        <f>ROUND(AN123/$K123, 0)</f>
        <v>36719</v>
      </c>
      <c r="AP123" s="114">
        <f>AN123-AO123</f>
        <v>27539.360000000001</v>
      </c>
      <c r="AQ123" s="111">
        <f>IF(COUNT(O123:R123)&gt;0,SUM(O123:R123),"")</f>
        <v>22</v>
      </c>
      <c r="AR123" s="114"/>
      <c r="AS123" s="114"/>
      <c r="AT123" s="114">
        <v>74968.0867</v>
      </c>
      <c r="AU123" s="114"/>
      <c r="AV123" s="114"/>
      <c r="AW123" s="114"/>
      <c r="AX123" s="114"/>
      <c r="AY123" s="114"/>
      <c r="AZ123" s="114"/>
      <c r="BA123" s="114">
        <f>L123*0.1*(SUM(P123:R123)/16+SUM(O123:O123)/24)</f>
        <v>21419.453343749999</v>
      </c>
      <c r="BB123" s="114">
        <f>ROUND(BA123/$K123, 0)</f>
        <v>12240</v>
      </c>
      <c r="BC123" s="114">
        <f>BA123-BB123</f>
        <v>9179.4533437499995</v>
      </c>
      <c r="BD123" s="114"/>
      <c r="BE123" s="114"/>
      <c r="BF123" s="114"/>
      <c r="BG123" s="115">
        <f t="array" ref="BG123">SUM(ROUND(AF123:AJ123,0),ROUND(AL123:AL123,0),ROUND(AN123:AN123,0),ROUND(AR123:BA123,0),ROUND(BD123,0))</f>
        <v>395191</v>
      </c>
    </row>
    <row r="124" spans="1:59" s="45" customFormat="1" ht="12" thickBot="1" x14ac:dyDescent="0.25">
      <c r="A124" s="103"/>
      <c r="B124" s="100"/>
      <c r="C124" s="91" t="s">
        <v>290</v>
      </c>
      <c r="D124" s="92" t="s">
        <v>79</v>
      </c>
      <c r="E124" s="92">
        <v>1</v>
      </c>
      <c r="F124" s="91" t="s">
        <v>289</v>
      </c>
      <c r="G124" s="92" t="s">
        <v>86</v>
      </c>
      <c r="H124" s="93" t="s">
        <v>87</v>
      </c>
      <c r="I124" s="94">
        <v>5.03</v>
      </c>
      <c r="J124" s="95">
        <f t="shared" si="3"/>
        <v>89015.91</v>
      </c>
      <c r="K124" s="96">
        <v>1.75</v>
      </c>
      <c r="L124" s="95">
        <f t="shared" si="4"/>
        <v>155777.8425</v>
      </c>
      <c r="M124" s="97"/>
      <c r="N124" s="95">
        <v>17697</v>
      </c>
      <c r="O124" s="96"/>
      <c r="P124" s="96"/>
      <c r="Q124" s="96">
        <v>1</v>
      </c>
      <c r="R124" s="96"/>
      <c r="S124" s="98" t="str">
        <f>IF(O124&gt;0,$L124/24*O124,"")</f>
        <v/>
      </c>
      <c r="T124" s="98" t="str">
        <f>IF(P124&gt;0,$L124/16*P124,"")</f>
        <v/>
      </c>
      <c r="U124" s="98">
        <f>IF(Q124&gt;0,$L124/16*Q124,"")</f>
        <v>9736.1151562499999</v>
      </c>
      <c r="V124" s="98" t="str">
        <f>IF(R124&gt;0,$L124/16*R124,"")</f>
        <v/>
      </c>
      <c r="W124" s="98">
        <f>IF(SUM(S124:V124)&gt;0,SUM(S124:V124),"")</f>
        <v>9736.1151562499999</v>
      </c>
      <c r="X124" s="98">
        <f>IF(SUM(S124:V124)&gt;0,SUM(S124:V124)/K124,"")</f>
        <v>5563.4943750000002</v>
      </c>
      <c r="Y124" s="98">
        <f t="shared" si="5"/>
        <v>4172.6207812499997</v>
      </c>
      <c r="Z124" s="96"/>
      <c r="AA124" s="95"/>
      <c r="AB124" s="96"/>
      <c r="AC124" s="95"/>
      <c r="AD124" s="96"/>
      <c r="AE124" s="95"/>
      <c r="AF124" s="98">
        <f>SUM(S124:V124,AA124,AC124,AE124)</f>
        <v>9736.1151562499999</v>
      </c>
      <c r="AG124" s="95"/>
      <c r="AH124" s="95"/>
      <c r="AI124" s="95"/>
      <c r="AJ124" s="95"/>
      <c r="AK124" s="96"/>
      <c r="AL124" s="95"/>
      <c r="AM124" s="96">
        <v>1</v>
      </c>
      <c r="AN124" s="99">
        <v>2920.8344999999999</v>
      </c>
      <c r="AO124" s="99">
        <f>ROUND(AN124/$K124, 0)</f>
        <v>1669</v>
      </c>
      <c r="AP124" s="99">
        <f>AN124-AO124</f>
        <v>1251.8344999999999</v>
      </c>
      <c r="AQ124" s="96">
        <f>IF(COUNT(O124:R124)&gt;0,SUM(O124:R124),"")</f>
        <v>1</v>
      </c>
      <c r="AR124" s="99"/>
      <c r="AS124" s="99"/>
      <c r="AT124" s="99">
        <v>3407.6403</v>
      </c>
      <c r="AU124" s="99"/>
      <c r="AV124" s="99"/>
      <c r="AW124" s="99"/>
      <c r="AX124" s="99"/>
      <c r="AY124" s="99"/>
      <c r="AZ124" s="99"/>
      <c r="BA124" s="99">
        <f>L124*0.1*(SUM(P124:R124)/16+SUM(O124:O124)/24)</f>
        <v>973.61151562500004</v>
      </c>
      <c r="BB124" s="99">
        <f>ROUND(BA124/$K124, 0)</f>
        <v>556</v>
      </c>
      <c r="BC124" s="99">
        <f>BA124-BB124</f>
        <v>417.61151562500004</v>
      </c>
      <c r="BD124" s="99"/>
      <c r="BE124" s="99"/>
      <c r="BF124" s="99"/>
      <c r="BG124" s="117">
        <f t="array" ref="BG124">SUM(ROUND(AF124:AJ124,0),ROUND(AL124:AL124,0),ROUND(AN124:AN124,0),ROUND(AR124:BA124,0),ROUND(BD124,0))</f>
        <v>17039</v>
      </c>
    </row>
    <row r="125" spans="1:59" s="45" customFormat="1" ht="11.25" x14ac:dyDescent="0.2">
      <c r="A125" s="104">
        <v>78</v>
      </c>
      <c r="B125" s="105" t="s">
        <v>291</v>
      </c>
      <c r="C125" s="106" t="s">
        <v>125</v>
      </c>
      <c r="D125" s="107" t="s">
        <v>79</v>
      </c>
      <c r="E125" s="107">
        <v>2</v>
      </c>
      <c r="F125" s="106" t="s">
        <v>267</v>
      </c>
      <c r="G125" s="107" t="s">
        <v>86</v>
      </c>
      <c r="H125" s="108" t="s">
        <v>82</v>
      </c>
      <c r="I125" s="109">
        <v>4.66</v>
      </c>
      <c r="J125" s="110">
        <f t="shared" si="3"/>
        <v>82468.02</v>
      </c>
      <c r="K125" s="111">
        <v>1.75</v>
      </c>
      <c r="L125" s="110">
        <f t="shared" si="4"/>
        <v>144319.035</v>
      </c>
      <c r="M125" s="112"/>
      <c r="N125" s="110">
        <v>17697</v>
      </c>
      <c r="O125" s="111"/>
      <c r="P125" s="111"/>
      <c r="Q125" s="111">
        <v>15</v>
      </c>
      <c r="R125" s="111"/>
      <c r="S125" s="113" t="str">
        <f>IF(O125&gt;0,$L125/24*O125,"")</f>
        <v/>
      </c>
      <c r="T125" s="113" t="str">
        <f>IF(P125&gt;0,$L125/16*P125,"")</f>
        <v/>
      </c>
      <c r="U125" s="113">
        <f>IF(Q125&gt;0,$L125/16*Q125,"")</f>
        <v>135299.09531249999</v>
      </c>
      <c r="V125" s="113" t="str">
        <f>IF(R125&gt;0,$L125/16*R125,"")</f>
        <v/>
      </c>
      <c r="W125" s="113">
        <f>IF(SUM(S125:V125)&gt;0,SUM(S125:V125),"")</f>
        <v>135299.09531249999</v>
      </c>
      <c r="X125" s="113">
        <f>IF(SUM(S125:V125)&gt;0,SUM(S125:V125)/K125,"")</f>
        <v>77313.768750000003</v>
      </c>
      <c r="Y125" s="113">
        <f t="shared" si="5"/>
        <v>57985.326562499991</v>
      </c>
      <c r="Z125" s="111"/>
      <c r="AA125" s="110"/>
      <c r="AB125" s="111">
        <v>15</v>
      </c>
      <c r="AC125" s="110">
        <f>N125*0.4/16*AB125</f>
        <v>6636.375</v>
      </c>
      <c r="AD125" s="111"/>
      <c r="AE125" s="110"/>
      <c r="AF125" s="113">
        <f>SUM(S125:V125,AA125,AC125,AE125)</f>
        <v>141935.47031249999</v>
      </c>
      <c r="AG125" s="110"/>
      <c r="AH125" s="110"/>
      <c r="AI125" s="110"/>
      <c r="AJ125" s="110"/>
      <c r="AK125" s="111"/>
      <c r="AL125" s="110"/>
      <c r="AM125" s="111">
        <v>15</v>
      </c>
      <c r="AN125" s="114">
        <v>40589.728600000002</v>
      </c>
      <c r="AO125" s="114">
        <f>ROUND(AN125/$K125, 0)</f>
        <v>23194</v>
      </c>
      <c r="AP125" s="114">
        <f>AN125-AO125</f>
        <v>17395.728600000002</v>
      </c>
      <c r="AQ125" s="111"/>
      <c r="AR125" s="114"/>
      <c r="AS125" s="114"/>
      <c r="AT125" s="114"/>
      <c r="AU125" s="114"/>
      <c r="AV125" s="114"/>
      <c r="AW125" s="114"/>
      <c r="AX125" s="114"/>
      <c r="AY125" s="114"/>
      <c r="AZ125" s="114"/>
      <c r="BA125" s="114">
        <f>L125*0.1*(SUM(P125:R125)/16+SUM(O125:O125)/24)</f>
        <v>13529.909531249999</v>
      </c>
      <c r="BB125" s="114">
        <f>ROUND(BA125/$K125, 0)</f>
        <v>7731</v>
      </c>
      <c r="BC125" s="114">
        <f>BA125-BB125</f>
        <v>5798.9095312499994</v>
      </c>
      <c r="BD125" s="114"/>
      <c r="BE125" s="114"/>
      <c r="BF125" s="114"/>
      <c r="BG125" s="115">
        <f t="array" ref="BG125">SUM(ROUND(AF125:AJ125,0),ROUND(AL125:AL125,0),ROUND(AN125:AN125,0),ROUND(AR125:BA125,0),ROUND(BD125,0))</f>
        <v>196055</v>
      </c>
    </row>
    <row r="126" spans="1:59" s="45" customFormat="1" ht="12" thickBot="1" x14ac:dyDescent="0.25">
      <c r="A126" s="103"/>
      <c r="B126" s="100"/>
      <c r="C126" s="91" t="s">
        <v>142</v>
      </c>
      <c r="D126" s="92" t="s">
        <v>79</v>
      </c>
      <c r="E126" s="92">
        <v>2</v>
      </c>
      <c r="F126" s="91" t="s">
        <v>267</v>
      </c>
      <c r="G126" s="92" t="s">
        <v>86</v>
      </c>
      <c r="H126" s="93" t="s">
        <v>82</v>
      </c>
      <c r="I126" s="94">
        <v>4.66</v>
      </c>
      <c r="J126" s="95">
        <f t="shared" si="3"/>
        <v>82468.02</v>
      </c>
      <c r="K126" s="96">
        <v>1.75</v>
      </c>
      <c r="L126" s="95">
        <f t="shared" si="4"/>
        <v>144319.035</v>
      </c>
      <c r="M126" s="97"/>
      <c r="N126" s="95">
        <v>17697</v>
      </c>
      <c r="O126" s="96"/>
      <c r="P126" s="96"/>
      <c r="Q126" s="96">
        <v>3</v>
      </c>
      <c r="R126" s="96"/>
      <c r="S126" s="98" t="str">
        <f>IF(O126&gt;0,$L126/24*O126,"")</f>
        <v/>
      </c>
      <c r="T126" s="98" t="str">
        <f>IF(P126&gt;0,$L126/16*P126,"")</f>
        <v/>
      </c>
      <c r="U126" s="98">
        <f>IF(Q126&gt;0,$L126/16*Q126,"")</f>
        <v>27059.819062499999</v>
      </c>
      <c r="V126" s="98" t="str">
        <f>IF(R126&gt;0,$L126/16*R126,"")</f>
        <v/>
      </c>
      <c r="W126" s="98">
        <f>IF(SUM(S126:V126)&gt;0,SUM(S126:V126),"")</f>
        <v>27059.819062499999</v>
      </c>
      <c r="X126" s="98">
        <f>IF(SUM(S126:V126)&gt;0,SUM(S126:V126)/K126,"")</f>
        <v>15462.75375</v>
      </c>
      <c r="Y126" s="98">
        <f t="shared" si="5"/>
        <v>11597.065312499999</v>
      </c>
      <c r="Z126" s="96"/>
      <c r="AA126" s="95"/>
      <c r="AB126" s="96">
        <v>3</v>
      </c>
      <c r="AC126" s="95">
        <f>N126*0.4/16*AB126</f>
        <v>1327.2750000000001</v>
      </c>
      <c r="AD126" s="96"/>
      <c r="AE126" s="95"/>
      <c r="AF126" s="98">
        <f>SUM(S126:V126,AA126,AC126,AE126)</f>
        <v>28387.0940625</v>
      </c>
      <c r="AG126" s="95"/>
      <c r="AH126" s="95"/>
      <c r="AI126" s="95">
        <v>1327.2750000000001</v>
      </c>
      <c r="AJ126" s="95"/>
      <c r="AK126" s="96"/>
      <c r="AL126" s="95"/>
      <c r="AM126" s="96">
        <v>3</v>
      </c>
      <c r="AN126" s="99">
        <v>8117.9457000000002</v>
      </c>
      <c r="AO126" s="99">
        <f>ROUND(AN126/$K126, 0)</f>
        <v>4639</v>
      </c>
      <c r="AP126" s="99">
        <f>AN126-AO126</f>
        <v>3478.9457000000002</v>
      </c>
      <c r="AQ126" s="96"/>
      <c r="AR126" s="99"/>
      <c r="AS126" s="99"/>
      <c r="AT126" s="99"/>
      <c r="AU126" s="99"/>
      <c r="AV126" s="99"/>
      <c r="AW126" s="99"/>
      <c r="AX126" s="99"/>
      <c r="AY126" s="99"/>
      <c r="AZ126" s="99"/>
      <c r="BA126" s="99">
        <f>L126*0.1*(SUM(P126:R126)/16+SUM(O126:O126)/24)</f>
        <v>2705.9819062500001</v>
      </c>
      <c r="BB126" s="99">
        <f>ROUND(BA126/$K126, 0)</f>
        <v>1546</v>
      </c>
      <c r="BC126" s="99">
        <f>BA126-BB126</f>
        <v>1159.9819062500001</v>
      </c>
      <c r="BD126" s="99"/>
      <c r="BE126" s="99"/>
      <c r="BF126" s="99"/>
      <c r="BG126" s="117">
        <f t="array" ref="BG126">SUM(ROUND(AF126:AJ126,0),ROUND(AL126:AL126,0),ROUND(AN126:AN126,0),ROUND(AR126:BA126,0),ROUND(BD126,0))</f>
        <v>40538</v>
      </c>
    </row>
    <row r="127" spans="1:59" s="45" customFormat="1" ht="12" thickBot="1" x14ac:dyDescent="0.25">
      <c r="A127" s="129">
        <v>79</v>
      </c>
      <c r="B127" s="130" t="s">
        <v>292</v>
      </c>
      <c r="C127" s="130" t="s">
        <v>293</v>
      </c>
      <c r="D127" s="131" t="s">
        <v>180</v>
      </c>
      <c r="E127" s="131">
        <v>2</v>
      </c>
      <c r="F127" s="130" t="s">
        <v>294</v>
      </c>
      <c r="G127" s="131" t="s">
        <v>86</v>
      </c>
      <c r="H127" s="132" t="s">
        <v>82</v>
      </c>
      <c r="I127" s="133">
        <v>4.74</v>
      </c>
      <c r="J127" s="134">
        <f t="shared" si="3"/>
        <v>83883.78</v>
      </c>
      <c r="K127" s="135">
        <v>1.75</v>
      </c>
      <c r="L127" s="134">
        <f t="shared" si="4"/>
        <v>146796.61499999999</v>
      </c>
      <c r="M127" s="136"/>
      <c r="N127" s="134">
        <v>17697</v>
      </c>
      <c r="O127" s="135"/>
      <c r="P127" s="135"/>
      <c r="Q127" s="135">
        <v>15</v>
      </c>
      <c r="R127" s="135"/>
      <c r="S127" s="137" t="str">
        <f>IF(O127&gt;0,$L127/24*O127,"")</f>
        <v/>
      </c>
      <c r="T127" s="137" t="str">
        <f>IF(P127&gt;0,$L127/16*P127,"")</f>
        <v/>
      </c>
      <c r="U127" s="137">
        <f>IF(Q127&gt;0,$L127/16*Q127,"")</f>
        <v>137621.82656249998</v>
      </c>
      <c r="V127" s="137" t="str">
        <f>IF(R127&gt;0,$L127/16*R127,"")</f>
        <v/>
      </c>
      <c r="W127" s="137">
        <f>IF(SUM(S127:V127)&gt;0,SUM(S127:V127),"")</f>
        <v>137621.82656249998</v>
      </c>
      <c r="X127" s="137">
        <f>IF(SUM(S127:V127)&gt;0,SUM(S127:V127)/K127,"")</f>
        <v>78641.043749999983</v>
      </c>
      <c r="Y127" s="137">
        <f t="shared" si="5"/>
        <v>58980.782812499994</v>
      </c>
      <c r="Z127" s="135"/>
      <c r="AA127" s="134"/>
      <c r="AB127" s="135"/>
      <c r="AC127" s="134"/>
      <c r="AD127" s="135"/>
      <c r="AE127" s="134"/>
      <c r="AF127" s="137">
        <f>SUM(S127:V127,AA127,AC127,AE127)</f>
        <v>137621.82656249998</v>
      </c>
      <c r="AG127" s="134"/>
      <c r="AH127" s="134">
        <f>N127*0.3</f>
        <v>5309.0999999999995</v>
      </c>
      <c r="AI127" s="134"/>
      <c r="AJ127" s="134"/>
      <c r="AK127" s="135"/>
      <c r="AL127" s="134"/>
      <c r="AM127" s="135">
        <v>15</v>
      </c>
      <c r="AN127" s="138">
        <v>41286.548000000003</v>
      </c>
      <c r="AO127" s="138">
        <f>ROUND(AN127/$K127, 0)</f>
        <v>23592</v>
      </c>
      <c r="AP127" s="138">
        <f>AN127-AO127</f>
        <v>17694.548000000003</v>
      </c>
      <c r="AQ127" s="135">
        <f>IF(COUNT(O127:R127)&gt;0,SUM(O127:R127),"")</f>
        <v>15</v>
      </c>
      <c r="AR127" s="138"/>
      <c r="AS127" s="138"/>
      <c r="AT127" s="138"/>
      <c r="AU127" s="138">
        <v>41286.548000000003</v>
      </c>
      <c r="AV127" s="138"/>
      <c r="AW127" s="138"/>
      <c r="AX127" s="138"/>
      <c r="AY127" s="138"/>
      <c r="AZ127" s="138"/>
      <c r="BA127" s="138">
        <f>L127*0.1*(SUM(P127:R127)/16+SUM(O127:O127)/24)</f>
        <v>13762.182656250001</v>
      </c>
      <c r="BB127" s="138">
        <f>ROUND(BA127/$K127, 0)</f>
        <v>7864</v>
      </c>
      <c r="BC127" s="138">
        <f>BA127-BB127</f>
        <v>5898.1826562500009</v>
      </c>
      <c r="BD127" s="138"/>
      <c r="BE127" s="138"/>
      <c r="BF127" s="138"/>
      <c r="BG127" s="139">
        <f t="array" ref="BG127">SUM(ROUND(AF127:AJ127,0),ROUND(AL127:AL127,0),ROUND(AN127:AN127,0),ROUND(AR127:BA127,0),ROUND(BD127,0))</f>
        <v>239267</v>
      </c>
    </row>
    <row r="128" spans="1:59" s="45" customFormat="1" ht="12" thickBot="1" x14ac:dyDescent="0.25">
      <c r="A128" s="129">
        <v>80</v>
      </c>
      <c r="B128" s="130" t="s">
        <v>295</v>
      </c>
      <c r="C128" s="130" t="s">
        <v>296</v>
      </c>
      <c r="D128" s="131" t="s">
        <v>79</v>
      </c>
      <c r="E128" s="131" t="s">
        <v>84</v>
      </c>
      <c r="F128" s="130" t="s">
        <v>297</v>
      </c>
      <c r="G128" s="131" t="s">
        <v>86</v>
      </c>
      <c r="H128" s="132" t="s">
        <v>113</v>
      </c>
      <c r="I128" s="133">
        <v>5.41</v>
      </c>
      <c r="J128" s="134">
        <f t="shared" si="3"/>
        <v>95740.77</v>
      </c>
      <c r="K128" s="135">
        <v>1.75</v>
      </c>
      <c r="L128" s="134">
        <f t="shared" si="4"/>
        <v>167546.3475</v>
      </c>
      <c r="M128" s="136"/>
      <c r="N128" s="134">
        <v>17697</v>
      </c>
      <c r="O128" s="135"/>
      <c r="P128" s="135"/>
      <c r="Q128" s="135">
        <v>20</v>
      </c>
      <c r="R128" s="135">
        <v>5</v>
      </c>
      <c r="S128" s="137" t="str">
        <f>IF(O128&gt;0,$L128/24*O128,"")</f>
        <v/>
      </c>
      <c r="T128" s="137" t="str">
        <f>IF(P128&gt;0,$L128/16*P128,"")</f>
        <v/>
      </c>
      <c r="U128" s="137">
        <f>IF(Q128&gt;0,$L128/16*Q128,"")</f>
        <v>209432.93437500001</v>
      </c>
      <c r="V128" s="137">
        <f>IF(R128&gt;0,$L128/16*R128,"")</f>
        <v>52358.233593750003</v>
      </c>
      <c r="W128" s="137">
        <f>IF(SUM(S128:V128)&gt;0,SUM(S128:V128),"")</f>
        <v>261791.16796875</v>
      </c>
      <c r="X128" s="137">
        <f>IF(SUM(S128:V128)&gt;0,SUM(S128:V128)/K128,"")</f>
        <v>149594.953125</v>
      </c>
      <c r="Y128" s="137">
        <f t="shared" si="5"/>
        <v>112196.21484375</v>
      </c>
      <c r="Z128" s="135"/>
      <c r="AA128" s="134"/>
      <c r="AB128" s="135">
        <v>18</v>
      </c>
      <c r="AC128" s="134">
        <f>N128*0.4/16*AB128</f>
        <v>7963.6500000000005</v>
      </c>
      <c r="AD128" s="135">
        <v>5</v>
      </c>
      <c r="AE128" s="134">
        <f>N128*0.4/16*AD128</f>
        <v>2212.125</v>
      </c>
      <c r="AF128" s="137">
        <f>SUM(S128:V128,AA128,AC128,AE128)</f>
        <v>271966.94296875002</v>
      </c>
      <c r="AG128" s="134"/>
      <c r="AH128" s="134">
        <f>N128*0.3</f>
        <v>5309.0999999999995</v>
      </c>
      <c r="AI128" s="134"/>
      <c r="AJ128" s="134"/>
      <c r="AK128" s="135">
        <v>4</v>
      </c>
      <c r="AL128" s="134">
        <f>N128*0.4*AK128/16</f>
        <v>1769.7</v>
      </c>
      <c r="AM128" s="135">
        <v>25</v>
      </c>
      <c r="AN128" s="138">
        <v>78537.350399999996</v>
      </c>
      <c r="AO128" s="138">
        <f>ROUND(AN128/$K128, 0)</f>
        <v>44878</v>
      </c>
      <c r="AP128" s="138">
        <f>AN128-AO128</f>
        <v>33659.350399999996</v>
      </c>
      <c r="AQ128" s="135">
        <f>IF(COUNT(O128:R128)&gt;0,SUM(O128:R128),"")</f>
        <v>25</v>
      </c>
      <c r="AR128" s="138"/>
      <c r="AS128" s="138">
        <v>104716.4672</v>
      </c>
      <c r="AT128" s="138"/>
      <c r="AU128" s="138"/>
      <c r="AV128" s="138"/>
      <c r="AW128" s="138"/>
      <c r="AX128" s="138"/>
      <c r="AY128" s="138"/>
      <c r="AZ128" s="138"/>
      <c r="BA128" s="138">
        <f>L128*0.1*(SUM(P128:R128)/16+SUM(O128:O128)/24)</f>
        <v>26179.116796875001</v>
      </c>
      <c r="BB128" s="138">
        <f>ROUND(BA128/$K128, 0)</f>
        <v>14959</v>
      </c>
      <c r="BC128" s="138">
        <f>BA128-BB128</f>
        <v>11220.116796875001</v>
      </c>
      <c r="BD128" s="138"/>
      <c r="BE128" s="138"/>
      <c r="BF128" s="138"/>
      <c r="BG128" s="139">
        <f t="array" ref="BG128">SUM(ROUND(AF128:AJ128,0),ROUND(AL128:AL128,0),ROUND(AN128:AN128,0),ROUND(AR128:BA128,0),ROUND(BD128,0))</f>
        <v>488478</v>
      </c>
    </row>
    <row r="129" spans="1:59" s="45" customFormat="1" ht="11.25" x14ac:dyDescent="0.2">
      <c r="A129" s="104">
        <v>81</v>
      </c>
      <c r="B129" s="105" t="s">
        <v>298</v>
      </c>
      <c r="C129" s="106" t="s">
        <v>132</v>
      </c>
      <c r="D129" s="107" t="s">
        <v>79</v>
      </c>
      <c r="E129" s="107">
        <v>2</v>
      </c>
      <c r="F129" s="106" t="s">
        <v>262</v>
      </c>
      <c r="G129" s="107" t="s">
        <v>86</v>
      </c>
      <c r="H129" s="108" t="s">
        <v>82</v>
      </c>
      <c r="I129" s="109">
        <v>5.08</v>
      </c>
      <c r="J129" s="110">
        <f t="shared" si="3"/>
        <v>89900.76</v>
      </c>
      <c r="K129" s="111">
        <v>1.75</v>
      </c>
      <c r="L129" s="110">
        <f t="shared" si="4"/>
        <v>157326.32999999999</v>
      </c>
      <c r="M129" s="112"/>
      <c r="N129" s="110">
        <v>17697</v>
      </c>
      <c r="O129" s="111"/>
      <c r="P129" s="111"/>
      <c r="Q129" s="111">
        <v>10</v>
      </c>
      <c r="R129" s="111">
        <v>3</v>
      </c>
      <c r="S129" s="113" t="str">
        <f>IF(O129&gt;0,$L129/24*O129,"")</f>
        <v/>
      </c>
      <c r="T129" s="113" t="str">
        <f>IF(P129&gt;0,$L129/16*P129,"")</f>
        <v/>
      </c>
      <c r="U129" s="113">
        <f>IF(Q129&gt;0,$L129/16*Q129,"")</f>
        <v>98328.956249999988</v>
      </c>
      <c r="V129" s="113">
        <f>IF(R129&gt;0,$L129/16*R129,"")</f>
        <v>29498.686874999999</v>
      </c>
      <c r="W129" s="113">
        <f>IF(SUM(S129:V129)&gt;0,SUM(S129:V129),"")</f>
        <v>127827.64312499999</v>
      </c>
      <c r="X129" s="113">
        <f>IF(SUM(S129:V129)&gt;0,SUM(S129:V129)/K129,"")</f>
        <v>73044.367499999993</v>
      </c>
      <c r="Y129" s="113">
        <f t="shared" si="5"/>
        <v>54783.275624999995</v>
      </c>
      <c r="Z129" s="111"/>
      <c r="AA129" s="110"/>
      <c r="AB129" s="111">
        <v>10</v>
      </c>
      <c r="AC129" s="110">
        <f>N129*0.5/16*AB129</f>
        <v>5530.3125</v>
      </c>
      <c r="AD129" s="111">
        <v>3</v>
      </c>
      <c r="AE129" s="110">
        <f>N129*0.5/16*AD129</f>
        <v>1659.09375</v>
      </c>
      <c r="AF129" s="113">
        <f>SUM(S129:V129,AA129,AC129,AE129)</f>
        <v>135017.049375</v>
      </c>
      <c r="AG129" s="110">
        <f>N129*0.6</f>
        <v>10618.199999999999</v>
      </c>
      <c r="AH129" s="110"/>
      <c r="AI129" s="110"/>
      <c r="AJ129" s="110"/>
      <c r="AK129" s="111"/>
      <c r="AL129" s="110"/>
      <c r="AM129" s="111">
        <v>13</v>
      </c>
      <c r="AN129" s="114">
        <v>38348.2929</v>
      </c>
      <c r="AO129" s="114">
        <f>ROUND(AN129/$K129, 0)</f>
        <v>21913</v>
      </c>
      <c r="AP129" s="114">
        <f>AN129-AO129</f>
        <v>16435.2929</v>
      </c>
      <c r="AQ129" s="111">
        <f>IF(COUNT(O129:R129)&gt;0,SUM(O129:R129),"")</f>
        <v>13</v>
      </c>
      <c r="AR129" s="114"/>
      <c r="AS129" s="114"/>
      <c r="AT129" s="114"/>
      <c r="AU129" s="114">
        <v>38348.2929</v>
      </c>
      <c r="AV129" s="114"/>
      <c r="AW129" s="114"/>
      <c r="AX129" s="114"/>
      <c r="AY129" s="114"/>
      <c r="AZ129" s="114"/>
      <c r="BA129" s="114">
        <f>L129*0.1*(SUM(P129:R129)/16+SUM(O129:O129)/24)</f>
        <v>12782.7643125</v>
      </c>
      <c r="BB129" s="114">
        <f>ROUND(BA129/$K129, 0)</f>
        <v>7304</v>
      </c>
      <c r="BC129" s="114">
        <f>BA129-BB129</f>
        <v>5478.7643124999995</v>
      </c>
      <c r="BD129" s="114"/>
      <c r="BE129" s="114"/>
      <c r="BF129" s="114"/>
      <c r="BG129" s="115">
        <f t="array" ref="BG129">SUM(ROUND(AF129:AJ129,0),ROUND(AL129:AL129,0),ROUND(AN129:AN129,0),ROUND(AR129:BA129,0),ROUND(BD129,0))</f>
        <v>235114</v>
      </c>
    </row>
    <row r="130" spans="1:59" s="45" customFormat="1" ht="12" thickBot="1" x14ac:dyDescent="0.25">
      <c r="A130" s="103"/>
      <c r="B130" s="100"/>
      <c r="C130" s="91" t="s">
        <v>299</v>
      </c>
      <c r="D130" s="92" t="s">
        <v>79</v>
      </c>
      <c r="E130" s="92">
        <v>2</v>
      </c>
      <c r="F130" s="91" t="s">
        <v>262</v>
      </c>
      <c r="G130" s="92" t="s">
        <v>86</v>
      </c>
      <c r="H130" s="93" t="s">
        <v>82</v>
      </c>
      <c r="I130" s="94">
        <v>5.08</v>
      </c>
      <c r="J130" s="95">
        <f t="shared" si="3"/>
        <v>89900.76</v>
      </c>
      <c r="K130" s="96">
        <v>1.75</v>
      </c>
      <c r="L130" s="95">
        <f t="shared" si="4"/>
        <v>157326.32999999999</v>
      </c>
      <c r="M130" s="97"/>
      <c r="N130" s="95">
        <v>17697</v>
      </c>
      <c r="O130" s="96"/>
      <c r="P130" s="96"/>
      <c r="Q130" s="96">
        <v>3</v>
      </c>
      <c r="R130" s="96"/>
      <c r="S130" s="98" t="str">
        <f>IF(O130&gt;0,$L130/24*O130,"")</f>
        <v/>
      </c>
      <c r="T130" s="98" t="str">
        <f>IF(P130&gt;0,$L130/16*P130,"")</f>
        <v/>
      </c>
      <c r="U130" s="98">
        <f>IF(Q130&gt;0,$L130/16*Q130,"")</f>
        <v>29498.686874999999</v>
      </c>
      <c r="V130" s="98" t="str">
        <f>IF(R130&gt;0,$L130/16*R130,"")</f>
        <v/>
      </c>
      <c r="W130" s="98">
        <f>IF(SUM(S130:V130)&gt;0,SUM(S130:V130),"")</f>
        <v>29498.686874999999</v>
      </c>
      <c r="X130" s="98">
        <f>IF(SUM(S130:V130)&gt;0,SUM(S130:V130)/K130,"")</f>
        <v>16856.392499999998</v>
      </c>
      <c r="Y130" s="98">
        <f t="shared" si="5"/>
        <v>12642.294375000001</v>
      </c>
      <c r="Z130" s="96"/>
      <c r="AA130" s="95"/>
      <c r="AB130" s="96"/>
      <c r="AC130" s="95"/>
      <c r="AD130" s="96"/>
      <c r="AE130" s="95"/>
      <c r="AF130" s="98">
        <f>SUM(S130:V130,AA130,AC130,AE130)</f>
        <v>29498.686874999999</v>
      </c>
      <c r="AG130" s="95"/>
      <c r="AH130" s="95"/>
      <c r="AI130" s="95"/>
      <c r="AJ130" s="95"/>
      <c r="AK130" s="96"/>
      <c r="AL130" s="95"/>
      <c r="AM130" s="96">
        <v>3</v>
      </c>
      <c r="AN130" s="99">
        <v>8849.6061000000009</v>
      </c>
      <c r="AO130" s="99">
        <f>ROUND(AN130/$K130, 0)</f>
        <v>5057</v>
      </c>
      <c r="AP130" s="99">
        <f>AN130-AO130</f>
        <v>3792.6061000000009</v>
      </c>
      <c r="AQ130" s="96">
        <f>IF(COUNT(O130:R130)&gt;0,SUM(O130:R130),"")</f>
        <v>3</v>
      </c>
      <c r="AR130" s="99"/>
      <c r="AS130" s="99"/>
      <c r="AT130" s="99"/>
      <c r="AU130" s="99">
        <v>8849.6061000000009</v>
      </c>
      <c r="AV130" s="99"/>
      <c r="AW130" s="99"/>
      <c r="AX130" s="99"/>
      <c r="AY130" s="99"/>
      <c r="AZ130" s="99"/>
      <c r="BA130" s="99">
        <f>L130*0.1*(SUM(P130:R130)/16+SUM(O130:O130)/24)</f>
        <v>2949.8686874999999</v>
      </c>
      <c r="BB130" s="99">
        <f>ROUND(BA130/$K130, 0)</f>
        <v>1686</v>
      </c>
      <c r="BC130" s="99">
        <f>BA130-BB130</f>
        <v>1263.8686874999999</v>
      </c>
      <c r="BD130" s="99"/>
      <c r="BE130" s="99"/>
      <c r="BF130" s="99"/>
      <c r="BG130" s="117">
        <f t="array" ref="BG130">SUM(ROUND(AF130:AJ130,0),ROUND(AL130:AL130,0),ROUND(AN130:AN130,0),ROUND(AR130:BA130,0),ROUND(BD130,0))</f>
        <v>50149</v>
      </c>
    </row>
    <row r="131" spans="1:59" s="45" customFormat="1" ht="11.25" x14ac:dyDescent="0.2">
      <c r="A131" s="104">
        <v>82</v>
      </c>
      <c r="B131" s="105" t="s">
        <v>300</v>
      </c>
      <c r="C131" s="106" t="s">
        <v>301</v>
      </c>
      <c r="D131" s="107" t="s">
        <v>79</v>
      </c>
      <c r="E131" s="107">
        <v>2</v>
      </c>
      <c r="F131" s="106" t="s">
        <v>285</v>
      </c>
      <c r="G131" s="107" t="s">
        <v>86</v>
      </c>
      <c r="H131" s="108" t="s">
        <v>82</v>
      </c>
      <c r="I131" s="109">
        <v>4.59</v>
      </c>
      <c r="J131" s="110">
        <f t="shared" si="3"/>
        <v>81229.23</v>
      </c>
      <c r="K131" s="111">
        <v>1.75</v>
      </c>
      <c r="L131" s="110">
        <f t="shared" si="4"/>
        <v>142151.1525</v>
      </c>
      <c r="M131" s="112"/>
      <c r="N131" s="110">
        <v>17697</v>
      </c>
      <c r="O131" s="111"/>
      <c r="P131" s="111">
        <v>6</v>
      </c>
      <c r="Q131" s="111">
        <v>9</v>
      </c>
      <c r="R131" s="111"/>
      <c r="S131" s="113" t="str">
        <f>IF(O131&gt;0,$L131/24*O131,"")</f>
        <v/>
      </c>
      <c r="T131" s="113">
        <f>IF(P131&gt;0,$L131/16*P131,"")</f>
        <v>53306.682187500002</v>
      </c>
      <c r="U131" s="113">
        <f>IF(Q131&gt;0,$L131/16*Q131,"")</f>
        <v>79960.023281250003</v>
      </c>
      <c r="V131" s="113" t="str">
        <f>IF(R131&gt;0,$L131/16*R131,"")</f>
        <v/>
      </c>
      <c r="W131" s="113">
        <f>IF(SUM(S131:V131)&gt;0,SUM(S131:V131),"")</f>
        <v>133266.70546875001</v>
      </c>
      <c r="X131" s="113">
        <f>IF(SUM(S131:V131)&gt;0,SUM(S131:V131)/K131,"")</f>
        <v>76152.403124999997</v>
      </c>
      <c r="Y131" s="113">
        <f t="shared" si="5"/>
        <v>57114.302343750009</v>
      </c>
      <c r="Z131" s="111">
        <v>6</v>
      </c>
      <c r="AA131" s="110">
        <f>N131*0.4/16*Z131</f>
        <v>2654.55</v>
      </c>
      <c r="AB131" s="111">
        <v>9</v>
      </c>
      <c r="AC131" s="110">
        <f>N131*0.5/16*AB131</f>
        <v>4977.28125</v>
      </c>
      <c r="AD131" s="111"/>
      <c r="AE131" s="110"/>
      <c r="AF131" s="113">
        <f>SUM(S131:V131,AA131,AC131,AE131)</f>
        <v>140898.53671874999</v>
      </c>
      <c r="AG131" s="110"/>
      <c r="AH131" s="110"/>
      <c r="AI131" s="110"/>
      <c r="AJ131" s="110"/>
      <c r="AK131" s="111"/>
      <c r="AL131" s="110"/>
      <c r="AM131" s="111">
        <v>15</v>
      </c>
      <c r="AN131" s="114">
        <v>39980.011599999998</v>
      </c>
      <c r="AO131" s="114">
        <f>ROUND(AN131/$K131, 0)</f>
        <v>22846</v>
      </c>
      <c r="AP131" s="114">
        <f>AN131-AO131</f>
        <v>17134.011599999998</v>
      </c>
      <c r="AQ131" s="111">
        <f>IF(COUNT(O131:R131)&gt;0,SUM(O131:R131),"")</f>
        <v>15</v>
      </c>
      <c r="AR131" s="114"/>
      <c r="AS131" s="114"/>
      <c r="AT131" s="114"/>
      <c r="AU131" s="114">
        <v>39980.011599999998</v>
      </c>
      <c r="AV131" s="114"/>
      <c r="AW131" s="114"/>
      <c r="AX131" s="114">
        <f>30630*1</f>
        <v>30630</v>
      </c>
      <c r="AY131" s="114"/>
      <c r="AZ131" s="114"/>
      <c r="BA131" s="114">
        <f>L131*0.1*(SUM(P131:R131)/16+SUM(O131:O131)/24)</f>
        <v>13326.670546875001</v>
      </c>
      <c r="BB131" s="114">
        <f>ROUND(BA131/$K131, 0)</f>
        <v>7615</v>
      </c>
      <c r="BC131" s="114">
        <f>BA131-BB131</f>
        <v>5711.6705468750006</v>
      </c>
      <c r="BD131" s="114"/>
      <c r="BE131" s="114"/>
      <c r="BF131" s="114"/>
      <c r="BG131" s="115">
        <f t="array" ref="BG131">SUM(ROUND(AF131:AJ131,0),ROUND(AL131:AL131,0),ROUND(AN131:AN131,0),ROUND(AR131:BA131,0),ROUND(BD131,0))</f>
        <v>264816</v>
      </c>
    </row>
    <row r="132" spans="1:59" s="45" customFormat="1" ht="12" thickBot="1" x14ac:dyDescent="0.25">
      <c r="A132" s="103"/>
      <c r="B132" s="100"/>
      <c r="C132" s="91" t="s">
        <v>142</v>
      </c>
      <c r="D132" s="92" t="s">
        <v>79</v>
      </c>
      <c r="E132" s="92">
        <v>2</v>
      </c>
      <c r="F132" s="91" t="s">
        <v>285</v>
      </c>
      <c r="G132" s="92" t="s">
        <v>86</v>
      </c>
      <c r="H132" s="93" t="s">
        <v>82</v>
      </c>
      <c r="I132" s="94">
        <v>4.59</v>
      </c>
      <c r="J132" s="95">
        <f t="shared" si="3"/>
        <v>81229.23</v>
      </c>
      <c r="K132" s="96">
        <v>1.75</v>
      </c>
      <c r="L132" s="95">
        <f t="shared" si="4"/>
        <v>142151.1525</v>
      </c>
      <c r="M132" s="97"/>
      <c r="N132" s="95">
        <v>17697</v>
      </c>
      <c r="O132" s="96"/>
      <c r="P132" s="96"/>
      <c r="Q132" s="96">
        <v>4</v>
      </c>
      <c r="R132" s="96"/>
      <c r="S132" s="98" t="str">
        <f>IF(O132&gt;0,$L132/24*O132,"")</f>
        <v/>
      </c>
      <c r="T132" s="98" t="str">
        <f>IF(P132&gt;0,$L132/16*P132,"")</f>
        <v/>
      </c>
      <c r="U132" s="98">
        <f>IF(Q132&gt;0,$L132/16*Q132,"")</f>
        <v>35537.788124999999</v>
      </c>
      <c r="V132" s="98" t="str">
        <f>IF(R132&gt;0,$L132/16*R132,"")</f>
        <v/>
      </c>
      <c r="W132" s="98">
        <f>IF(SUM(S132:V132)&gt;0,SUM(S132:V132),"")</f>
        <v>35537.788124999999</v>
      </c>
      <c r="X132" s="98">
        <f>IF(SUM(S132:V132)&gt;0,SUM(S132:V132)/K132,"")</f>
        <v>20307.307499999999</v>
      </c>
      <c r="Y132" s="98">
        <f t="shared" si="5"/>
        <v>15230.480625</v>
      </c>
      <c r="Z132" s="96"/>
      <c r="AA132" s="95"/>
      <c r="AB132" s="96">
        <v>4</v>
      </c>
      <c r="AC132" s="95">
        <f>N132*0.4/16*AB132</f>
        <v>1769.7</v>
      </c>
      <c r="AD132" s="96"/>
      <c r="AE132" s="95"/>
      <c r="AF132" s="98">
        <f>SUM(S132:V132,AA132,AC132,AE132)</f>
        <v>37307.488124999996</v>
      </c>
      <c r="AG132" s="95"/>
      <c r="AH132" s="95"/>
      <c r="AI132" s="95">
        <v>1769.7</v>
      </c>
      <c r="AJ132" s="95"/>
      <c r="AK132" s="96"/>
      <c r="AL132" s="95"/>
      <c r="AM132" s="96">
        <v>4</v>
      </c>
      <c r="AN132" s="99">
        <v>10661.3364</v>
      </c>
      <c r="AO132" s="99">
        <f>ROUND(AN132/$K132, 0)</f>
        <v>6092</v>
      </c>
      <c r="AP132" s="99">
        <f>AN132-AO132</f>
        <v>4569.3364000000001</v>
      </c>
      <c r="AQ132" s="96">
        <f>IF(COUNT(O132:R132)&gt;0,SUM(O132:R132),"")</f>
        <v>4</v>
      </c>
      <c r="AR132" s="99"/>
      <c r="AS132" s="99"/>
      <c r="AT132" s="99"/>
      <c r="AU132" s="99">
        <v>10661.3364</v>
      </c>
      <c r="AV132" s="99"/>
      <c r="AW132" s="99"/>
      <c r="AX132" s="99"/>
      <c r="AY132" s="99"/>
      <c r="AZ132" s="99"/>
      <c r="BA132" s="99">
        <f>L132*0.1*(SUM(P132:R132)/16+SUM(O132:O132)/24)</f>
        <v>3553.7788125000002</v>
      </c>
      <c r="BB132" s="99">
        <f>ROUND(BA132/$K132, 0)</f>
        <v>2031</v>
      </c>
      <c r="BC132" s="99">
        <f>BA132-BB132</f>
        <v>1522.7788125000002</v>
      </c>
      <c r="BD132" s="99"/>
      <c r="BE132" s="99"/>
      <c r="BF132" s="99"/>
      <c r="BG132" s="117">
        <f t="array" ref="BG132">SUM(ROUND(AF132:AJ132,0),ROUND(AL132:AL132,0),ROUND(AN132:AN132,0),ROUND(AR132:BA132,0),ROUND(BD132,0))</f>
        <v>63953</v>
      </c>
    </row>
    <row r="133" spans="1:59" s="45" customFormat="1" ht="12" thickBot="1" x14ac:dyDescent="0.25">
      <c r="A133" s="129">
        <v>83</v>
      </c>
      <c r="B133" s="130" t="s">
        <v>302</v>
      </c>
      <c r="C133" s="130" t="s">
        <v>303</v>
      </c>
      <c r="D133" s="131" t="s">
        <v>79</v>
      </c>
      <c r="E133" s="131">
        <v>2</v>
      </c>
      <c r="F133" s="130" t="s">
        <v>304</v>
      </c>
      <c r="G133" s="131" t="s">
        <v>86</v>
      </c>
      <c r="H133" s="132" t="s">
        <v>82</v>
      </c>
      <c r="I133" s="133">
        <v>4.66</v>
      </c>
      <c r="J133" s="134">
        <f t="shared" si="3"/>
        <v>82468.02</v>
      </c>
      <c r="K133" s="135">
        <v>1.75</v>
      </c>
      <c r="L133" s="134">
        <f t="shared" si="4"/>
        <v>144319.035</v>
      </c>
      <c r="M133" s="136">
        <v>1</v>
      </c>
      <c r="N133" s="134">
        <v>17697</v>
      </c>
      <c r="O133" s="135"/>
      <c r="P133" s="135"/>
      <c r="Q133" s="135"/>
      <c r="R133" s="135"/>
      <c r="S133" s="137"/>
      <c r="T133" s="137"/>
      <c r="U133" s="137"/>
      <c r="V133" s="137"/>
      <c r="W133" s="137" t="str">
        <f>IF(SUM(S133:V133)&gt;0,SUM(S133:V133),"")</f>
        <v/>
      </c>
      <c r="X133" s="137" t="str">
        <f>IF(SUM(S133:V133)&gt;0,SUM(S133:V133)/K133,"")</f>
        <v/>
      </c>
      <c r="Y133" s="137" t="str">
        <f t="shared" si="5"/>
        <v/>
      </c>
      <c r="Z133" s="135"/>
      <c r="AA133" s="134"/>
      <c r="AB133" s="135"/>
      <c r="AC133" s="134"/>
      <c r="AD133" s="135"/>
      <c r="AE133" s="134"/>
      <c r="AF133" s="137">
        <f>SUM(S133:V133,AA133,AC133,AE133)</f>
        <v>0</v>
      </c>
      <c r="AG133" s="134"/>
      <c r="AH133" s="134"/>
      <c r="AI133" s="134"/>
      <c r="AJ133" s="134"/>
      <c r="AK133" s="135"/>
      <c r="AL133" s="134"/>
      <c r="AM133" s="135"/>
      <c r="AN133" s="138"/>
      <c r="AO133" s="138"/>
      <c r="AP133" s="138"/>
      <c r="AQ133" s="135" t="str">
        <f>IF(COUNT(O133:R133)&gt;0,SUM(O133:R133),"")</f>
        <v/>
      </c>
      <c r="AR133" s="138"/>
      <c r="AS133" s="138"/>
      <c r="AT133" s="138"/>
      <c r="AU133" s="138">
        <v>43295.710500000001</v>
      </c>
      <c r="AV133" s="138"/>
      <c r="AW133" s="138"/>
      <c r="AX133" s="138"/>
      <c r="AY133" s="138"/>
      <c r="AZ133" s="138"/>
      <c r="BA133" s="138"/>
      <c r="BB133" s="138"/>
      <c r="BC133" s="138"/>
      <c r="BD133" s="138">
        <f>L133*M133</f>
        <v>144319.035</v>
      </c>
      <c r="BE133" s="138">
        <f>ROUND(BD133/$K133, 0)</f>
        <v>82468</v>
      </c>
      <c r="BF133" s="138">
        <f>BD133-BE133</f>
        <v>61851.035000000003</v>
      </c>
      <c r="BG133" s="139">
        <f t="array" ref="BG133">SUM(ROUND(AF133:AJ133,0),ROUND(AL133:AL133,0),ROUND(AN133:AN133,0),ROUND(AR133:BA133,0),ROUND(BD133,0))</f>
        <v>187615</v>
      </c>
    </row>
    <row r="134" spans="1:59" s="45" customFormat="1" ht="12" thickBot="1" x14ac:dyDescent="0.25">
      <c r="A134" s="129">
        <v>84</v>
      </c>
      <c r="B134" s="130" t="s">
        <v>305</v>
      </c>
      <c r="C134" s="130" t="s">
        <v>306</v>
      </c>
      <c r="D134" s="131" t="s">
        <v>79</v>
      </c>
      <c r="E134" s="131" t="s">
        <v>93</v>
      </c>
      <c r="F134" s="130" t="s">
        <v>307</v>
      </c>
      <c r="G134" s="131" t="s">
        <v>86</v>
      </c>
      <c r="H134" s="132" t="s">
        <v>94</v>
      </c>
      <c r="I134" s="133">
        <v>4.2699999999999996</v>
      </c>
      <c r="J134" s="134">
        <f t="shared" si="3"/>
        <v>75566.189999999988</v>
      </c>
      <c r="K134" s="135">
        <v>1.75</v>
      </c>
      <c r="L134" s="134">
        <f t="shared" si="4"/>
        <v>132240.83249999999</v>
      </c>
      <c r="M134" s="136">
        <v>1.5</v>
      </c>
      <c r="N134" s="134">
        <v>17697</v>
      </c>
      <c r="O134" s="135"/>
      <c r="P134" s="135"/>
      <c r="Q134" s="135"/>
      <c r="R134" s="135"/>
      <c r="S134" s="137"/>
      <c r="T134" s="137"/>
      <c r="U134" s="137"/>
      <c r="V134" s="137"/>
      <c r="W134" s="137" t="str">
        <f>IF(SUM(S134:V134)&gt;0,SUM(S134:V134),"")</f>
        <v/>
      </c>
      <c r="X134" s="137" t="str">
        <f>IF(SUM(S134:V134)&gt;0,SUM(S134:V134)/K134,"")</f>
        <v/>
      </c>
      <c r="Y134" s="137" t="str">
        <f t="shared" si="5"/>
        <v/>
      </c>
      <c r="Z134" s="135"/>
      <c r="AA134" s="134"/>
      <c r="AB134" s="135"/>
      <c r="AC134" s="134"/>
      <c r="AD134" s="135"/>
      <c r="AE134" s="134"/>
      <c r="AF134" s="137">
        <f>SUM(S134:V134,AA134,AC134,AE134)</f>
        <v>0</v>
      </c>
      <c r="AG134" s="134">
        <f>N134*0.6*1.5</f>
        <v>15927.3</v>
      </c>
      <c r="AH134" s="134"/>
      <c r="AI134" s="134"/>
      <c r="AJ134" s="134"/>
      <c r="AK134" s="135"/>
      <c r="AL134" s="134"/>
      <c r="AM134" s="135"/>
      <c r="AN134" s="138"/>
      <c r="AO134" s="138"/>
      <c r="AP134" s="138"/>
      <c r="AQ134" s="135"/>
      <c r="AR134" s="138"/>
      <c r="AS134" s="138"/>
      <c r="AT134" s="138"/>
      <c r="AU134" s="138"/>
      <c r="AV134" s="138"/>
      <c r="AW134" s="138"/>
      <c r="AX134" s="138"/>
      <c r="AY134" s="138"/>
      <c r="AZ134" s="138"/>
      <c r="BA134" s="138"/>
      <c r="BB134" s="138"/>
      <c r="BC134" s="138"/>
      <c r="BD134" s="138">
        <f>L134*M134</f>
        <v>198361.24874999997</v>
      </c>
      <c r="BE134" s="138">
        <f>ROUND(BD134/$K134, 0)</f>
        <v>113349</v>
      </c>
      <c r="BF134" s="138">
        <f>BD134-BE134</f>
        <v>85012.24874999997</v>
      </c>
      <c r="BG134" s="139">
        <f t="array" ref="BG134">SUM(ROUND(AF134:AJ134,0),ROUND(AL134:AL134,0),ROUND(AN134:AN134,0),ROUND(AR134:BA134,0),ROUND(BD134,0))</f>
        <v>214288</v>
      </c>
    </row>
    <row r="135" spans="1:59" s="45" customFormat="1" ht="12" thickBot="1" x14ac:dyDescent="0.25">
      <c r="A135" s="129">
        <v>85</v>
      </c>
      <c r="B135" s="130" t="s">
        <v>308</v>
      </c>
      <c r="C135" s="130" t="s">
        <v>309</v>
      </c>
      <c r="D135" s="131" t="s">
        <v>79</v>
      </c>
      <c r="E135" s="131" t="s">
        <v>84</v>
      </c>
      <c r="F135" s="130" t="s">
        <v>310</v>
      </c>
      <c r="G135" s="131" t="s">
        <v>86</v>
      </c>
      <c r="H135" s="132" t="s">
        <v>113</v>
      </c>
      <c r="I135" s="133">
        <v>5.41</v>
      </c>
      <c r="J135" s="134">
        <f t="shared" si="3"/>
        <v>95740.77</v>
      </c>
      <c r="K135" s="135">
        <v>1.75</v>
      </c>
      <c r="L135" s="134">
        <f t="shared" si="4"/>
        <v>167546.3475</v>
      </c>
      <c r="M135" s="136"/>
      <c r="N135" s="134">
        <v>17697</v>
      </c>
      <c r="O135" s="135"/>
      <c r="P135" s="135">
        <v>2</v>
      </c>
      <c r="Q135" s="135">
        <v>10</v>
      </c>
      <c r="R135" s="135"/>
      <c r="S135" s="137" t="str">
        <f>IF(O135&gt;0,$L135/24*O135,"")</f>
        <v/>
      </c>
      <c r="T135" s="137">
        <f>IF(P135&gt;0,$L135/16*P135,"")</f>
        <v>20943.2934375</v>
      </c>
      <c r="U135" s="137">
        <f>IF(Q135&gt;0,$L135/16*Q135,"")</f>
        <v>104716.46718750001</v>
      </c>
      <c r="V135" s="137" t="str">
        <f>IF(R135&gt;0,$L135/16*R135,"")</f>
        <v/>
      </c>
      <c r="W135" s="137">
        <f>IF(SUM(S135:V135)&gt;0,SUM(S135:V135),"")</f>
        <v>125659.76062500001</v>
      </c>
      <c r="X135" s="137">
        <f>IF(SUM(S135:V135)&gt;0,SUM(S135:V135)/K135,"")</f>
        <v>71805.577499999999</v>
      </c>
      <c r="Y135" s="137">
        <f t="shared" si="5"/>
        <v>53854.18312500001</v>
      </c>
      <c r="Z135" s="135"/>
      <c r="AA135" s="134"/>
      <c r="AB135" s="135"/>
      <c r="AC135" s="134"/>
      <c r="AD135" s="135"/>
      <c r="AE135" s="134"/>
      <c r="AF135" s="137">
        <f>SUM(S135:V135,AA135,AC135,AE135)</f>
        <v>125659.76062500001</v>
      </c>
      <c r="AG135" s="134"/>
      <c r="AH135" s="134"/>
      <c r="AI135" s="134">
        <v>5309.1</v>
      </c>
      <c r="AJ135" s="134"/>
      <c r="AK135" s="135"/>
      <c r="AL135" s="134"/>
      <c r="AM135" s="135">
        <v>12</v>
      </c>
      <c r="AN135" s="138">
        <v>37697.928200000002</v>
      </c>
      <c r="AO135" s="138">
        <f>ROUND(AN135/$K135, 0)</f>
        <v>21542</v>
      </c>
      <c r="AP135" s="138">
        <f>AN135-AO135</f>
        <v>16155.928200000002</v>
      </c>
      <c r="AQ135" s="135">
        <f>IF(COUNT(O135:R135)&gt;0,SUM(O135:R135),"")</f>
        <v>12</v>
      </c>
      <c r="AR135" s="138"/>
      <c r="AS135" s="138">
        <v>50263.904199999997</v>
      </c>
      <c r="AT135" s="138"/>
      <c r="AU135" s="138"/>
      <c r="AV135" s="138"/>
      <c r="AW135" s="138"/>
      <c r="AX135" s="138"/>
      <c r="AY135" s="138"/>
      <c r="AZ135" s="138"/>
      <c r="BA135" s="138">
        <f>L135*0.1*(SUM(P135:R135)/16+SUM(O135:O135)/24)</f>
        <v>12565.976062500002</v>
      </c>
      <c r="BB135" s="138">
        <f>ROUND(BA135/$K135, 0)</f>
        <v>7181</v>
      </c>
      <c r="BC135" s="138">
        <f>BA135-BB135</f>
        <v>5384.9760625000017</v>
      </c>
      <c r="BD135" s="138"/>
      <c r="BE135" s="138"/>
      <c r="BF135" s="138"/>
      <c r="BG135" s="139">
        <f t="array" ref="BG135">SUM(ROUND(AF135:AJ135,0),ROUND(AL135:AL135,0),ROUND(AN135:AN135,0),ROUND(AR135:BA135,0),ROUND(BD135,0))</f>
        <v>231497</v>
      </c>
    </row>
    <row r="136" spans="1:59" s="45" customFormat="1" ht="11.25" x14ac:dyDescent="0.2">
      <c r="A136" s="104">
        <v>86</v>
      </c>
      <c r="B136" s="105" t="s">
        <v>311</v>
      </c>
      <c r="C136" s="106" t="s">
        <v>125</v>
      </c>
      <c r="D136" s="107" t="s">
        <v>79</v>
      </c>
      <c r="E136" s="107" t="s">
        <v>93</v>
      </c>
      <c r="F136" s="106" t="s">
        <v>136</v>
      </c>
      <c r="G136" s="107" t="s">
        <v>86</v>
      </c>
      <c r="H136" s="108" t="s">
        <v>94</v>
      </c>
      <c r="I136" s="109">
        <v>4.2300000000000004</v>
      </c>
      <c r="J136" s="110">
        <f t="shared" si="3"/>
        <v>74858.310000000012</v>
      </c>
      <c r="K136" s="111">
        <v>1.75</v>
      </c>
      <c r="L136" s="110">
        <f t="shared" si="4"/>
        <v>131002.04250000003</v>
      </c>
      <c r="M136" s="112"/>
      <c r="N136" s="110">
        <v>17697</v>
      </c>
      <c r="O136" s="111"/>
      <c r="P136" s="111"/>
      <c r="Q136" s="111">
        <v>17</v>
      </c>
      <c r="R136" s="111">
        <v>4</v>
      </c>
      <c r="S136" s="113" t="str">
        <f>IF(O136&gt;0,$L136/24*O136,"")</f>
        <v/>
      </c>
      <c r="T136" s="113" t="str">
        <f>IF(P136&gt;0,$L136/16*P136,"")</f>
        <v/>
      </c>
      <c r="U136" s="113">
        <f>IF(Q136&gt;0,$L136/16*Q136,"")</f>
        <v>139189.67015625004</v>
      </c>
      <c r="V136" s="113">
        <f>IF(R136&gt;0,$L136/16*R136,"")</f>
        <v>32750.510625000006</v>
      </c>
      <c r="W136" s="113">
        <f>IF(SUM(S136:V136)&gt;0,SUM(S136:V136),"")</f>
        <v>171940.18078125003</v>
      </c>
      <c r="X136" s="113">
        <f>IF(SUM(S136:V136)&gt;0,SUM(S136:V136)/K136,"")</f>
        <v>98251.531875000015</v>
      </c>
      <c r="Y136" s="113">
        <f t="shared" si="5"/>
        <v>73688.648906250019</v>
      </c>
      <c r="Z136" s="111"/>
      <c r="AA136" s="110"/>
      <c r="AB136" s="111">
        <v>17</v>
      </c>
      <c r="AC136" s="110">
        <f>N136*0.4/16*AB136</f>
        <v>7521.2250000000004</v>
      </c>
      <c r="AD136" s="111">
        <v>4</v>
      </c>
      <c r="AE136" s="110">
        <f>N136*0.4/16*AD136</f>
        <v>1769.7</v>
      </c>
      <c r="AF136" s="113">
        <f>SUM(S136:V136,AA136,AC136,AE136)</f>
        <v>181231.10578125005</v>
      </c>
      <c r="AG136" s="110"/>
      <c r="AH136" s="110"/>
      <c r="AI136" s="110"/>
      <c r="AJ136" s="110"/>
      <c r="AK136" s="111">
        <v>10</v>
      </c>
      <c r="AL136" s="110">
        <f>N136*0.4*AK136/16</f>
        <v>4424.25</v>
      </c>
      <c r="AM136" s="111">
        <v>21</v>
      </c>
      <c r="AN136" s="114">
        <v>51582.054199999999</v>
      </c>
      <c r="AO136" s="114">
        <f>ROUND(AN136/$K136, 0)</f>
        <v>29475</v>
      </c>
      <c r="AP136" s="114">
        <f>AN136-AO136</f>
        <v>22107.054199999999</v>
      </c>
      <c r="AQ136" s="111"/>
      <c r="AR136" s="114"/>
      <c r="AS136" s="114"/>
      <c r="AT136" s="114"/>
      <c r="AU136" s="114"/>
      <c r="AV136" s="114"/>
      <c r="AW136" s="114"/>
      <c r="AX136" s="114"/>
      <c r="AY136" s="114"/>
      <c r="AZ136" s="114"/>
      <c r="BA136" s="114">
        <f>L136*0.1*(SUM(P136:R136)/16+SUM(O136:O136)/24)</f>
        <v>17194.018078125002</v>
      </c>
      <c r="BB136" s="114">
        <f>ROUND(BA136/$K136, 0)</f>
        <v>9825</v>
      </c>
      <c r="BC136" s="114">
        <f>BA136-BB136</f>
        <v>7369.0180781250019</v>
      </c>
      <c r="BD136" s="114"/>
      <c r="BE136" s="114"/>
      <c r="BF136" s="114"/>
      <c r="BG136" s="115">
        <f t="array" ref="BG136">SUM(ROUND(AF136:AJ136,0),ROUND(AL136:AL136,0),ROUND(AN136:AN136,0),ROUND(AR136:BA136,0),ROUND(BD136,0))</f>
        <v>254431</v>
      </c>
    </row>
    <row r="137" spans="1:59" s="45" customFormat="1" ht="11.25" x14ac:dyDescent="0.2">
      <c r="A137" s="103"/>
      <c r="B137" s="100"/>
      <c r="C137" s="75" t="s">
        <v>312</v>
      </c>
      <c r="D137" s="76" t="s">
        <v>79</v>
      </c>
      <c r="E137" s="76" t="s">
        <v>93</v>
      </c>
      <c r="F137" s="75" t="s">
        <v>136</v>
      </c>
      <c r="G137" s="76" t="s">
        <v>86</v>
      </c>
      <c r="H137" s="77" t="s">
        <v>94</v>
      </c>
      <c r="I137" s="78">
        <v>4.2300000000000004</v>
      </c>
      <c r="J137" s="79">
        <f t="shared" si="3"/>
        <v>74858.310000000012</v>
      </c>
      <c r="K137" s="80">
        <v>1.75</v>
      </c>
      <c r="L137" s="79">
        <f t="shared" si="4"/>
        <v>131002.04250000003</v>
      </c>
      <c r="M137" s="81"/>
      <c r="N137" s="79">
        <v>17697</v>
      </c>
      <c r="O137" s="80"/>
      <c r="P137" s="80"/>
      <c r="Q137" s="80">
        <v>3</v>
      </c>
      <c r="R137" s="80"/>
      <c r="S137" s="82" t="str">
        <f>IF(O137&gt;0,$L137/24*O137,"")</f>
        <v/>
      </c>
      <c r="T137" s="82" t="str">
        <f>IF(P137&gt;0,$L137/16*P137,"")</f>
        <v/>
      </c>
      <c r="U137" s="82">
        <f>IF(Q137&gt;0,$L137/16*Q137,"")</f>
        <v>24562.882968750004</v>
      </c>
      <c r="V137" s="82" t="str">
        <f>IF(R137&gt;0,$L137/16*R137,"")</f>
        <v/>
      </c>
      <c r="W137" s="82">
        <f>IF(SUM(S137:V137)&gt;0,SUM(S137:V137),"")</f>
        <v>24562.882968750004</v>
      </c>
      <c r="X137" s="82">
        <f>IF(SUM(S137:V137)&gt;0,SUM(S137:V137)/K137,"")</f>
        <v>14035.933125000001</v>
      </c>
      <c r="Y137" s="82">
        <f t="shared" si="5"/>
        <v>10526.949843750002</v>
      </c>
      <c r="Z137" s="80"/>
      <c r="AA137" s="79"/>
      <c r="AB137" s="80">
        <v>3</v>
      </c>
      <c r="AC137" s="79">
        <f>N137*0.4/16*AB137</f>
        <v>1327.2750000000001</v>
      </c>
      <c r="AD137" s="80"/>
      <c r="AE137" s="79"/>
      <c r="AF137" s="82">
        <f>SUM(S137:V137,AA137,AC137,AE137)</f>
        <v>25890.157968750005</v>
      </c>
      <c r="AG137" s="79"/>
      <c r="AH137" s="79"/>
      <c r="AI137" s="79">
        <v>1327.2750000000001</v>
      </c>
      <c r="AJ137" s="79"/>
      <c r="AK137" s="80"/>
      <c r="AL137" s="79"/>
      <c r="AM137" s="80">
        <f>SUM(P137:R137)</f>
        <v>3</v>
      </c>
      <c r="AN137" s="83">
        <v>7368.8648999999996</v>
      </c>
      <c r="AO137" s="83">
        <f>ROUND(AN137/$K137, 0)</f>
        <v>4211</v>
      </c>
      <c r="AP137" s="83">
        <f>AN137-AO137</f>
        <v>3157.8648999999996</v>
      </c>
      <c r="AQ137" s="80"/>
      <c r="AR137" s="83"/>
      <c r="AS137" s="83"/>
      <c r="AT137" s="83"/>
      <c r="AU137" s="83"/>
      <c r="AV137" s="83"/>
      <c r="AW137" s="83"/>
      <c r="AX137" s="83"/>
      <c r="AY137" s="83"/>
      <c r="AZ137" s="83"/>
      <c r="BA137" s="83">
        <f>L137*0.1*(SUM(P137:R137)/16+SUM(O137:O137)/24)</f>
        <v>2456.2882968750005</v>
      </c>
      <c r="BB137" s="83">
        <f>ROUND(BA137/$K137, 0)</f>
        <v>1404</v>
      </c>
      <c r="BC137" s="83">
        <f>BA137-BB137</f>
        <v>1052.2882968750005</v>
      </c>
      <c r="BD137" s="83"/>
      <c r="BE137" s="83"/>
      <c r="BF137" s="83"/>
      <c r="BG137" s="116">
        <f t="array" ref="BG137">SUM(ROUND(AF137:AJ137,0),ROUND(AL137:AL137,0),ROUND(AN137:AN137,0),ROUND(AR137:BA137,0),ROUND(BD137,0))</f>
        <v>37042</v>
      </c>
    </row>
    <row r="138" spans="1:59" s="45" customFormat="1" ht="11.25" x14ac:dyDescent="0.2">
      <c r="A138" s="103"/>
      <c r="B138" s="100"/>
      <c r="C138" s="75" t="s">
        <v>290</v>
      </c>
      <c r="D138" s="76" t="s">
        <v>79</v>
      </c>
      <c r="E138" s="76" t="s">
        <v>93</v>
      </c>
      <c r="F138" s="75" t="s">
        <v>313</v>
      </c>
      <c r="G138" s="76" t="s">
        <v>86</v>
      </c>
      <c r="H138" s="77" t="s">
        <v>94</v>
      </c>
      <c r="I138" s="78">
        <v>4.38</v>
      </c>
      <c r="J138" s="79">
        <f t="shared" si="3"/>
        <v>77512.86</v>
      </c>
      <c r="K138" s="80">
        <v>1.75</v>
      </c>
      <c r="L138" s="79">
        <f t="shared" si="4"/>
        <v>135647.505</v>
      </c>
      <c r="M138" s="81"/>
      <c r="N138" s="79">
        <v>17697</v>
      </c>
      <c r="O138" s="80"/>
      <c r="P138" s="80">
        <v>9</v>
      </c>
      <c r="Q138" s="80">
        <v>6</v>
      </c>
      <c r="R138" s="80"/>
      <c r="S138" s="82" t="str">
        <f>IF(O138&gt;0,$L138/24*O138,"")</f>
        <v/>
      </c>
      <c r="T138" s="82">
        <f>IF(P138&gt;0,$L138/16*P138,"")</f>
        <v>76301.721562499995</v>
      </c>
      <c r="U138" s="82">
        <f>IF(Q138&gt;0,$L138/16*Q138,"")</f>
        <v>50867.814375000002</v>
      </c>
      <c r="V138" s="82" t="str">
        <f>IF(R138&gt;0,$L138/16*R138,"")</f>
        <v/>
      </c>
      <c r="W138" s="82">
        <f>IF(SUM(S138:V138)&gt;0,SUM(S138:V138),"")</f>
        <v>127169.5359375</v>
      </c>
      <c r="X138" s="82">
        <f>IF(SUM(S138:V138)&gt;0,SUM(S138:V138)/K138,"")</f>
        <v>72668.306249999994</v>
      </c>
      <c r="Y138" s="82">
        <f t="shared" si="5"/>
        <v>54501.229687500003</v>
      </c>
      <c r="Z138" s="80"/>
      <c r="AA138" s="79"/>
      <c r="AB138" s="80"/>
      <c r="AC138" s="79"/>
      <c r="AD138" s="80"/>
      <c r="AE138" s="79"/>
      <c r="AF138" s="82">
        <f>SUM(S138:V138,AA138,AC138,AE138)</f>
        <v>127169.5359375</v>
      </c>
      <c r="AG138" s="79"/>
      <c r="AH138" s="79"/>
      <c r="AI138" s="79"/>
      <c r="AJ138" s="79"/>
      <c r="AK138" s="80">
        <v>2</v>
      </c>
      <c r="AL138" s="79">
        <f>N138*0.4*AK138/16</f>
        <v>884.85</v>
      </c>
      <c r="AM138" s="80">
        <v>15</v>
      </c>
      <c r="AN138" s="83">
        <v>38150.860800000002</v>
      </c>
      <c r="AO138" s="83">
        <f>ROUND(AN138/$K138, 0)</f>
        <v>21800</v>
      </c>
      <c r="AP138" s="83">
        <f>AN138-AO138</f>
        <v>16350.860800000002</v>
      </c>
      <c r="AQ138" s="80"/>
      <c r="AR138" s="83"/>
      <c r="AS138" s="83"/>
      <c r="AT138" s="83"/>
      <c r="AU138" s="83"/>
      <c r="AV138" s="83"/>
      <c r="AW138" s="83"/>
      <c r="AX138" s="83"/>
      <c r="AY138" s="83"/>
      <c r="AZ138" s="83"/>
      <c r="BA138" s="83">
        <f>L138*0.1*(SUM(P138:R138)/16+SUM(O138:O138)/24)</f>
        <v>12716.953593750002</v>
      </c>
      <c r="BB138" s="83">
        <f>ROUND(BA138/$K138, 0)</f>
        <v>7267</v>
      </c>
      <c r="BC138" s="83">
        <f>BA138-BB138</f>
        <v>5449.9535937500023</v>
      </c>
      <c r="BD138" s="83"/>
      <c r="BE138" s="83"/>
      <c r="BF138" s="83"/>
      <c r="BG138" s="116">
        <f t="array" ref="BG138">SUM(ROUND(AF138:AJ138,0),ROUND(AL138:AL138,0),ROUND(AN138:AN138,0),ROUND(AR138:BA138,0),ROUND(BD138,0))</f>
        <v>178923</v>
      </c>
    </row>
    <row r="139" spans="1:59" s="45" customFormat="1" ht="11.25" x14ac:dyDescent="0.2">
      <c r="A139" s="103"/>
      <c r="B139" s="100"/>
      <c r="C139" s="75" t="s">
        <v>314</v>
      </c>
      <c r="D139" s="76" t="s">
        <v>79</v>
      </c>
      <c r="E139" s="76" t="s">
        <v>93</v>
      </c>
      <c r="F139" s="75" t="s">
        <v>136</v>
      </c>
      <c r="G139" s="76" t="s">
        <v>315</v>
      </c>
      <c r="H139" s="77" t="s">
        <v>94</v>
      </c>
      <c r="I139" s="78">
        <v>3.71</v>
      </c>
      <c r="J139" s="79">
        <f t="shared" si="3"/>
        <v>65655.87</v>
      </c>
      <c r="K139" s="80">
        <v>1.75</v>
      </c>
      <c r="L139" s="79">
        <f t="shared" si="4"/>
        <v>114897.77249999999</v>
      </c>
      <c r="M139" s="81"/>
      <c r="N139" s="79">
        <v>17697</v>
      </c>
      <c r="O139" s="80"/>
      <c r="P139" s="80">
        <v>2</v>
      </c>
      <c r="Q139" s="80"/>
      <c r="R139" s="80"/>
      <c r="S139" s="82" t="str">
        <f>IF(O139&gt;0,$L139/24*O139,"")</f>
        <v/>
      </c>
      <c r="T139" s="82">
        <f>IF(P139&gt;0,$L139/16*P139,"")</f>
        <v>14362.221562499999</v>
      </c>
      <c r="U139" s="82" t="str">
        <f>IF(Q139&gt;0,$L139/16*Q139,"")</f>
        <v/>
      </c>
      <c r="V139" s="82" t="str">
        <f>IF(R139&gt;0,$L139/16*R139,"")</f>
        <v/>
      </c>
      <c r="W139" s="82">
        <f>IF(SUM(S139:V139)&gt;0,SUM(S139:V139),"")</f>
        <v>14362.221562499999</v>
      </c>
      <c r="X139" s="82">
        <f>IF(SUM(S139:V139)&gt;0,SUM(S139:V139)/K139,"")</f>
        <v>8206.9837499999994</v>
      </c>
      <c r="Y139" s="82">
        <f t="shared" si="5"/>
        <v>6155.2378124999996</v>
      </c>
      <c r="Z139" s="80"/>
      <c r="AA139" s="79"/>
      <c r="AB139" s="80"/>
      <c r="AC139" s="79"/>
      <c r="AD139" s="80"/>
      <c r="AE139" s="79"/>
      <c r="AF139" s="82">
        <f>SUM(S139:V139,AA139,AC139,AE139)</f>
        <v>14362.221562499999</v>
      </c>
      <c r="AG139" s="79"/>
      <c r="AH139" s="79"/>
      <c r="AI139" s="79">
        <v>884.85</v>
      </c>
      <c r="AJ139" s="79"/>
      <c r="AK139" s="80"/>
      <c r="AL139" s="79"/>
      <c r="AM139" s="80">
        <v>2</v>
      </c>
      <c r="AN139" s="83">
        <v>4308.6665000000003</v>
      </c>
      <c r="AO139" s="83">
        <f>ROUND(AN139/$K139, 0)</f>
        <v>2462</v>
      </c>
      <c r="AP139" s="83">
        <f>AN139-AO139</f>
        <v>1846.6665000000003</v>
      </c>
      <c r="AQ139" s="80"/>
      <c r="AR139" s="83"/>
      <c r="AS139" s="83"/>
      <c r="AT139" s="83"/>
      <c r="AU139" s="83"/>
      <c r="AV139" s="83"/>
      <c r="AW139" s="83"/>
      <c r="AX139" s="83"/>
      <c r="AY139" s="83"/>
      <c r="AZ139" s="83"/>
      <c r="BA139" s="83">
        <f>L139*0.1*(SUM(P139:R139)/16+SUM(O139:O139)/24)</f>
        <v>1436.2221562499999</v>
      </c>
      <c r="BB139" s="83">
        <f>ROUND(BA139/$K139, 0)</f>
        <v>821</v>
      </c>
      <c r="BC139" s="83">
        <f>BA139-BB139</f>
        <v>615.2221562499999</v>
      </c>
      <c r="BD139" s="83"/>
      <c r="BE139" s="83"/>
      <c r="BF139" s="83"/>
      <c r="BG139" s="116">
        <f t="array" ref="BG139">SUM(ROUND(AF139:AJ139,0),ROUND(AL139:AL139,0),ROUND(AN139:AN139,0),ROUND(AR139:BA139,0),ROUND(BD139,0))</f>
        <v>20992</v>
      </c>
    </row>
    <row r="140" spans="1:59" s="45" customFormat="1" ht="12" thickBot="1" x14ac:dyDescent="0.25">
      <c r="A140" s="103"/>
      <c r="B140" s="100"/>
      <c r="C140" s="91" t="s">
        <v>299</v>
      </c>
      <c r="D140" s="92" t="s">
        <v>79</v>
      </c>
      <c r="E140" s="92" t="s">
        <v>93</v>
      </c>
      <c r="F140" s="91" t="s">
        <v>316</v>
      </c>
      <c r="G140" s="92" t="s">
        <v>86</v>
      </c>
      <c r="H140" s="93" t="s">
        <v>94</v>
      </c>
      <c r="I140" s="94">
        <v>4.2699999999999996</v>
      </c>
      <c r="J140" s="95">
        <f t="shared" si="3"/>
        <v>75566.189999999988</v>
      </c>
      <c r="K140" s="96">
        <v>1.75</v>
      </c>
      <c r="L140" s="95">
        <f t="shared" si="4"/>
        <v>132240.83249999999</v>
      </c>
      <c r="M140" s="97"/>
      <c r="N140" s="95">
        <v>17697</v>
      </c>
      <c r="O140" s="96"/>
      <c r="P140" s="96"/>
      <c r="Q140" s="96">
        <v>7.5</v>
      </c>
      <c r="R140" s="96"/>
      <c r="S140" s="98" t="str">
        <f>IF(O140&gt;0,$L140/24*O140,"")</f>
        <v/>
      </c>
      <c r="T140" s="98" t="str">
        <f>IF(P140&gt;0,$L140/16*P140,"")</f>
        <v/>
      </c>
      <c r="U140" s="98">
        <f>IF(Q140&gt;0,$L140/16*Q140,"")</f>
        <v>61987.890234374994</v>
      </c>
      <c r="V140" s="98" t="str">
        <f>IF(R140&gt;0,$L140/16*R140,"")</f>
        <v/>
      </c>
      <c r="W140" s="98">
        <f>IF(SUM(S140:V140)&gt;0,SUM(S140:V140),"")</f>
        <v>61987.890234374994</v>
      </c>
      <c r="X140" s="98">
        <f>IF(SUM(S140:V140)&gt;0,SUM(S140:V140)/K140,"")</f>
        <v>35421.651562499996</v>
      </c>
      <c r="Y140" s="98">
        <f t="shared" si="5"/>
        <v>26566.238671874999</v>
      </c>
      <c r="Z140" s="96"/>
      <c r="AA140" s="95"/>
      <c r="AB140" s="96"/>
      <c r="AC140" s="95"/>
      <c r="AD140" s="96"/>
      <c r="AE140" s="95"/>
      <c r="AF140" s="98">
        <f>SUM(S140:V140,AA140,AC140,AE140)</f>
        <v>61987.890234374994</v>
      </c>
      <c r="AG140" s="95"/>
      <c r="AH140" s="95"/>
      <c r="AI140" s="95"/>
      <c r="AJ140" s="95"/>
      <c r="AK140" s="96">
        <v>1.5</v>
      </c>
      <c r="AL140" s="95">
        <f>N140*0.4*AK140/16</f>
        <v>663.63750000000005</v>
      </c>
      <c r="AM140" s="96">
        <v>7.5</v>
      </c>
      <c r="AN140" s="99">
        <v>18596.367099999999</v>
      </c>
      <c r="AO140" s="99">
        <f>ROUND(AN140/$K140, 0)</f>
        <v>10626</v>
      </c>
      <c r="AP140" s="99">
        <f>AN140-AO140</f>
        <v>7970.3670999999995</v>
      </c>
      <c r="AQ140" s="96"/>
      <c r="AR140" s="99"/>
      <c r="AS140" s="99"/>
      <c r="AT140" s="99"/>
      <c r="AU140" s="99"/>
      <c r="AV140" s="99"/>
      <c r="AW140" s="99"/>
      <c r="AX140" s="99"/>
      <c r="AY140" s="99"/>
      <c r="AZ140" s="99"/>
      <c r="BA140" s="99">
        <f>L140*0.1*(SUM(P140:R140)/16+SUM(O140:O140)/24)</f>
        <v>6198.7890234375</v>
      </c>
      <c r="BB140" s="99">
        <f>ROUND(BA140/$K140, 0)</f>
        <v>3542</v>
      </c>
      <c r="BC140" s="99">
        <f>BA140-BB140</f>
        <v>2656.7890234375</v>
      </c>
      <c r="BD140" s="99"/>
      <c r="BE140" s="99"/>
      <c r="BF140" s="99"/>
      <c r="BG140" s="117">
        <f t="array" ref="BG140">SUM(ROUND(AF140:AJ140,0),ROUND(AL140:AL140,0),ROUND(AN140:AN140,0),ROUND(AR140:BA140,0),ROUND(BD140,0))</f>
        <v>87447</v>
      </c>
    </row>
    <row r="141" spans="1:59" s="45" customFormat="1" ht="12" thickBot="1" x14ac:dyDescent="0.25">
      <c r="A141" s="118">
        <v>87</v>
      </c>
      <c r="B141" s="119" t="s">
        <v>317</v>
      </c>
      <c r="C141" s="119" t="s">
        <v>318</v>
      </c>
      <c r="D141" s="120" t="s">
        <v>79</v>
      </c>
      <c r="E141" s="120" t="s">
        <v>84</v>
      </c>
      <c r="F141" s="119" t="s">
        <v>136</v>
      </c>
      <c r="G141" s="120" t="s">
        <v>181</v>
      </c>
      <c r="H141" s="121" t="s">
        <v>94</v>
      </c>
      <c r="I141" s="122">
        <v>3.45</v>
      </c>
      <c r="J141" s="123">
        <f t="shared" ref="J141" si="6">N141*I141</f>
        <v>61054.65</v>
      </c>
      <c r="K141" s="124">
        <v>1.75</v>
      </c>
      <c r="L141" s="123">
        <f t="shared" ref="L141" si="7">J141*K141</f>
        <v>106845.6375</v>
      </c>
      <c r="M141" s="125"/>
      <c r="N141" s="123">
        <v>17697</v>
      </c>
      <c r="O141" s="124"/>
      <c r="P141" s="124"/>
      <c r="Q141" s="124">
        <v>3</v>
      </c>
      <c r="R141" s="124"/>
      <c r="S141" s="126" t="str">
        <f>IF(O141&gt;0,$L141/24*O141,"")</f>
        <v/>
      </c>
      <c r="T141" s="126" t="str">
        <f>IF(P141&gt;0,$L141/16*P141,"")</f>
        <v/>
      </c>
      <c r="U141" s="126">
        <f>IF(Q141&gt;0,$L141/16*Q141,"")</f>
        <v>20033.557031249999</v>
      </c>
      <c r="V141" s="126" t="str">
        <f>IF(R141&gt;0,$L141/16*R141,"")</f>
        <v/>
      </c>
      <c r="W141" s="126">
        <f>IF(SUM(S141:V141)&gt;0,SUM(S141:V141),"")</f>
        <v>20033.557031249999</v>
      </c>
      <c r="X141" s="126">
        <f>IF(SUM(S141:V141)&gt;0,SUM(S141:V141)/K141,"")</f>
        <v>11447.746874999999</v>
      </c>
      <c r="Y141" s="126">
        <f t="shared" ref="Y141" si="8">IF(SUM(W141)&gt;0,W141-X141,"")</f>
        <v>8585.8101562499996</v>
      </c>
      <c r="Z141" s="124"/>
      <c r="AA141" s="123"/>
      <c r="AB141" s="124"/>
      <c r="AC141" s="123"/>
      <c r="AD141" s="124"/>
      <c r="AE141" s="123"/>
      <c r="AF141" s="126">
        <f>SUM(S141:V141,AA141,AC141,AE141)</f>
        <v>20033.557031249999</v>
      </c>
      <c r="AG141" s="123"/>
      <c r="AH141" s="123"/>
      <c r="AI141" s="123"/>
      <c r="AJ141" s="123"/>
      <c r="AK141" s="124"/>
      <c r="AL141" s="123"/>
      <c r="AM141" s="124">
        <v>3</v>
      </c>
      <c r="AN141" s="127">
        <v>6010.0671000000002</v>
      </c>
      <c r="AO141" s="127">
        <f>ROUND(AN141/$K141, 0)</f>
        <v>3434</v>
      </c>
      <c r="AP141" s="127">
        <f>AN141-AO141</f>
        <v>2576.0671000000002</v>
      </c>
      <c r="AQ141" s="124"/>
      <c r="AR141" s="127"/>
      <c r="AS141" s="127"/>
      <c r="AT141" s="127"/>
      <c r="AU141" s="127"/>
      <c r="AV141" s="127"/>
      <c r="AW141" s="127"/>
      <c r="AX141" s="127"/>
      <c r="AY141" s="127"/>
      <c r="AZ141" s="127"/>
      <c r="BA141" s="127">
        <f>L141*0.1*(SUM(P141:R141)/16+SUM(O141:O141)/24)</f>
        <v>2003.3557031250002</v>
      </c>
      <c r="BB141" s="127">
        <f>ROUND(BA141/$K141, 0)</f>
        <v>1145</v>
      </c>
      <c r="BC141" s="127">
        <f>BA141-BB141</f>
        <v>858.35570312500022</v>
      </c>
      <c r="BD141" s="127"/>
      <c r="BE141" s="127"/>
      <c r="BF141" s="127"/>
      <c r="BG141" s="128">
        <f t="array" ref="BG141">SUM(ROUND(AF141:AJ141,0),ROUND(AL141:AL141,0),ROUND(AN141:AN141,0),ROUND(AR141:BA141,0),ROUND(BD141,0))</f>
        <v>28047</v>
      </c>
    </row>
    <row r="142" spans="1:59" s="74" customFormat="1" ht="12" thickBot="1" x14ac:dyDescent="0.25">
      <c r="A142" s="84"/>
      <c r="B142" s="85" t="s">
        <v>65</v>
      </c>
      <c r="C142" s="86"/>
      <c r="D142" s="86"/>
      <c r="E142" s="86"/>
      <c r="F142" s="86"/>
      <c r="G142" s="86"/>
      <c r="H142" s="86"/>
      <c r="I142" s="86"/>
      <c r="J142" s="86"/>
      <c r="K142" s="86"/>
      <c r="L142" s="86"/>
      <c r="M142" s="86"/>
      <c r="N142" s="86"/>
      <c r="O142" s="87">
        <f>SUM(O12:O141)</f>
        <v>0</v>
      </c>
      <c r="P142" s="87">
        <f>SUM(P12:P141)</f>
        <v>427.5</v>
      </c>
      <c r="Q142" s="87">
        <f>SUM(Q12:Q141)</f>
        <v>1011.5</v>
      </c>
      <c r="R142" s="87">
        <f>SUM(R12:R141)</f>
        <v>187</v>
      </c>
      <c r="S142" s="88">
        <f>SUM(S12:S141)</f>
        <v>0</v>
      </c>
      <c r="T142" s="88">
        <f>SUM(T12:T141)</f>
        <v>3949388.3346093753</v>
      </c>
      <c r="U142" s="88">
        <f>SUM(U12:U141)</f>
        <v>9161597.2596093751</v>
      </c>
      <c r="V142" s="88">
        <f>SUM(V12:V141)</f>
        <v>1786335.1800000004</v>
      </c>
      <c r="W142" s="88">
        <f>SUM(W12:W141)</f>
        <v>14897320.774218742</v>
      </c>
      <c r="X142" s="88">
        <f>SUM(X12:X141)</f>
        <v>8512754.7281249966</v>
      </c>
      <c r="Y142" s="88">
        <f>SUM(Y12:Y141)</f>
        <v>6384566.0460937545</v>
      </c>
      <c r="Z142" s="87">
        <f>SUM(Z12:Z141)</f>
        <v>62</v>
      </c>
      <c r="AA142" s="88">
        <f>SUM(AA12:AA141,0)</f>
        <v>151530.56250000003</v>
      </c>
      <c r="AB142" s="87">
        <f>SUM(AB12:AB141)</f>
        <v>565</v>
      </c>
      <c r="AC142" s="88">
        <f>SUM(AC12:AC141)</f>
        <v>275298.9562500001</v>
      </c>
      <c r="AD142" s="87">
        <f>SUM(AD12:AD141)</f>
        <v>101</v>
      </c>
      <c r="AE142" s="88">
        <f>SUM(AE12:AE141)</f>
        <v>48666.75</v>
      </c>
      <c r="AF142" s="88">
        <f>SUM(AF12:AF141)</f>
        <v>15372817.042968743</v>
      </c>
      <c r="AG142" s="88">
        <f t="array" ref="AG142">SUM(ROUND(AG12:AG141,0))</f>
        <v>477820</v>
      </c>
      <c r="AH142" s="88">
        <f t="array" ref="AH142">SUM(ROUND(AH12:AH141,0))</f>
        <v>37163</v>
      </c>
      <c r="AI142" s="88">
        <f t="array" ref="AI142">SUM(ROUND(AI12:AI141,0))</f>
        <v>30085</v>
      </c>
      <c r="AJ142" s="88">
        <f t="array" ref="AJ142">SUM(ROUND(AJ12:AJ141,0))</f>
        <v>0</v>
      </c>
      <c r="AK142" s="87">
        <f>SUM(AK12:AK141)</f>
        <v>203</v>
      </c>
      <c r="AL142" s="88">
        <f t="array" ref="AL142">SUM(ROUND(AL12:AL141,0))</f>
        <v>89371</v>
      </c>
      <c r="AM142" s="87">
        <f>SUM(AM12:AM141)</f>
        <v>1626</v>
      </c>
      <c r="AN142" s="88">
        <f t="array" ref="AN142">SUM(ROUND(AN12:AN141,0))</f>
        <v>4471949</v>
      </c>
      <c r="AO142" s="88">
        <f t="array" ref="AO142">SUM(ROUND(AO12:AO141,0))</f>
        <v>2555393</v>
      </c>
      <c r="AP142" s="88">
        <f t="array" ref="AP142">SUM(ROUND(AP12:AP141,0))</f>
        <v>1916556</v>
      </c>
      <c r="AQ142" s="87">
        <f>SUM(AQ12:AQ141)</f>
        <v>982.5</v>
      </c>
      <c r="AR142" s="88">
        <f t="array" ref="AR142">SUM(ROUND(AR12:AR141,0))</f>
        <v>0</v>
      </c>
      <c r="AS142" s="88">
        <f t="array" ref="AS142">SUM(ROUND(AS12:AS141,0))</f>
        <v>1232081</v>
      </c>
      <c r="AT142" s="88">
        <f t="array" ref="AT142">SUM(ROUND(AT12:AT141,0))</f>
        <v>980845</v>
      </c>
      <c r="AU142" s="88">
        <f t="array" ref="AU142">SUM(ROUND(AU12:AU141,0))</f>
        <v>1163163</v>
      </c>
      <c r="AV142" s="88">
        <f t="array" ref="AV142">SUM(ROUND(AV12:AV141,0))</f>
        <v>0</v>
      </c>
      <c r="AW142" s="88">
        <f t="array" ref="AW142">SUM(ROUND(AW12:AW141,0))</f>
        <v>0</v>
      </c>
      <c r="AX142" s="88">
        <f t="array" ref="AX142">SUM(ROUND(AX12:AX141,0))</f>
        <v>214410</v>
      </c>
      <c r="AY142" s="88">
        <f t="array" ref="AY142">SUM(ROUND(AY12:AY141,0))</f>
        <v>53091</v>
      </c>
      <c r="AZ142" s="88">
        <f t="array" ref="AZ142">SUM(ROUND(AZ12:AZ141,0))</f>
        <v>88485</v>
      </c>
      <c r="BA142" s="88">
        <f t="array" ref="BA142">SUM(ROUND(BA12:BA141,0))</f>
        <v>1489737</v>
      </c>
      <c r="BB142" s="88">
        <f t="array" ref="BB142">SUM(ROUND(BB12:BB141,0))</f>
        <v>851272</v>
      </c>
      <c r="BC142" s="88">
        <f t="array" ref="BC142">SUM(ROUND(BC12:BC141,0))</f>
        <v>638465</v>
      </c>
      <c r="BD142" s="88">
        <f t="array" ref="BD142">SUM(ROUND(BD12:BD141,0))</f>
        <v>1878160</v>
      </c>
      <c r="BE142" s="88">
        <f t="array" ref="BE142">SUM(ROUND(BE12:BE141,0))</f>
        <v>1073233</v>
      </c>
      <c r="BF142" s="88">
        <f t="array" ref="BF142">SUM(ROUND(BF12:BF141,0))</f>
        <v>804927</v>
      </c>
      <c r="BG142" s="88">
        <f>SUM(AF142:AJ142,AL142:AL142,AN142:AN142,AR142:BA142,BD142)</f>
        <v>27579177.042968743</v>
      </c>
    </row>
    <row r="144" spans="1:59" x14ac:dyDescent="0.25">
      <c r="A144" s="10"/>
      <c r="B144" s="10"/>
      <c r="C144" s="89" t="s">
        <v>69</v>
      </c>
      <c r="F144" s="89" t="s">
        <v>73</v>
      </c>
    </row>
    <row r="145" spans="1:6" x14ac:dyDescent="0.25">
      <c r="A145" s="10"/>
      <c r="B145" s="10"/>
      <c r="C145" s="10"/>
      <c r="F145" s="10"/>
    </row>
    <row r="146" spans="1:6" x14ac:dyDescent="0.25">
      <c r="A146" s="10"/>
      <c r="B146" s="89"/>
      <c r="C146" s="90" t="s">
        <v>66</v>
      </c>
      <c r="F146" s="89" t="s">
        <v>74</v>
      </c>
    </row>
  </sheetData>
  <mergeCells count="126">
    <mergeCell ref="B129:B130"/>
    <mergeCell ref="A129:A130"/>
    <mergeCell ref="B131:B132"/>
    <mergeCell ref="A131:A132"/>
    <mergeCell ref="B136:B140"/>
    <mergeCell ref="A136:A140"/>
    <mergeCell ref="B115:B118"/>
    <mergeCell ref="A115:A118"/>
    <mergeCell ref="B123:B124"/>
    <mergeCell ref="A123:A124"/>
    <mergeCell ref="B125:B126"/>
    <mergeCell ref="A125:A126"/>
    <mergeCell ref="B103:B104"/>
    <mergeCell ref="A103:A104"/>
    <mergeCell ref="B110:B111"/>
    <mergeCell ref="A110:A111"/>
    <mergeCell ref="B113:B114"/>
    <mergeCell ref="A113:A114"/>
    <mergeCell ref="B90:B91"/>
    <mergeCell ref="A90:A91"/>
    <mergeCell ref="B96:B97"/>
    <mergeCell ref="A96:A97"/>
    <mergeCell ref="B99:B102"/>
    <mergeCell ref="A99:A102"/>
    <mergeCell ref="B75:B76"/>
    <mergeCell ref="A75:A76"/>
    <mergeCell ref="B85:B86"/>
    <mergeCell ref="A85:A86"/>
    <mergeCell ref="B88:B89"/>
    <mergeCell ref="A88:A89"/>
    <mergeCell ref="B67:B68"/>
    <mergeCell ref="A67:A68"/>
    <mergeCell ref="B71:B72"/>
    <mergeCell ref="A71:A72"/>
    <mergeCell ref="B73:B74"/>
    <mergeCell ref="A73:A74"/>
    <mergeCell ref="B54:B55"/>
    <mergeCell ref="A54:A55"/>
    <mergeCell ref="B60:B61"/>
    <mergeCell ref="A60:A61"/>
    <mergeCell ref="B64:B65"/>
    <mergeCell ref="A64:A65"/>
    <mergeCell ref="B39:B40"/>
    <mergeCell ref="A39:A40"/>
    <mergeCell ref="B42:B43"/>
    <mergeCell ref="A42:A43"/>
    <mergeCell ref="B46:B47"/>
    <mergeCell ref="A46:A47"/>
    <mergeCell ref="B27:B28"/>
    <mergeCell ref="A27:A28"/>
    <mergeCell ref="B29:B31"/>
    <mergeCell ref="A29:A31"/>
    <mergeCell ref="B37:B38"/>
    <mergeCell ref="A37:A38"/>
    <mergeCell ref="B21:B22"/>
    <mergeCell ref="A21:A22"/>
    <mergeCell ref="B23:B24"/>
    <mergeCell ref="A23:A24"/>
    <mergeCell ref="B25:B26"/>
    <mergeCell ref="A25:A26"/>
    <mergeCell ref="B15:B16"/>
    <mergeCell ref="A15:A16"/>
    <mergeCell ref="B17:B18"/>
    <mergeCell ref="A17:A18"/>
    <mergeCell ref="B19:B20"/>
    <mergeCell ref="A19:A20"/>
    <mergeCell ref="AX9:AX10"/>
    <mergeCell ref="AY9:AY10"/>
    <mergeCell ref="AZ9:AZ10"/>
    <mergeCell ref="BA9:BC9"/>
    <mergeCell ref="B12:B14"/>
    <mergeCell ref="A12:A14"/>
    <mergeCell ref="AQ9:AU9"/>
    <mergeCell ref="AV9:AV10"/>
    <mergeCell ref="AW9:AW10"/>
    <mergeCell ref="AM9:AP9"/>
    <mergeCell ref="AJ9:AJ10"/>
    <mergeCell ref="AK9:AL9"/>
    <mergeCell ref="AG9:AG10"/>
    <mergeCell ref="AH9:AH10"/>
    <mergeCell ref="AI9:AI10"/>
    <mergeCell ref="X9:X10"/>
    <mergeCell ref="Y9:Y10"/>
    <mergeCell ref="Z9:AA9"/>
    <mergeCell ref="AB9:AC9"/>
    <mergeCell ref="AD9:AE9"/>
    <mergeCell ref="V9:V10"/>
    <mergeCell ref="W9:W10"/>
    <mergeCell ref="U9:U10"/>
    <mergeCell ref="S9:S10"/>
    <mergeCell ref="T9:T10"/>
    <mergeCell ref="AG8:BC8"/>
    <mergeCell ref="BD8:BF9"/>
    <mergeCell ref="BG8:BG10"/>
    <mergeCell ref="O9:O10"/>
    <mergeCell ref="P9:P10"/>
    <mergeCell ref="Q9:Q10"/>
    <mergeCell ref="N8:N10"/>
    <mergeCell ref="O8:R8"/>
    <mergeCell ref="S8:V8"/>
    <mergeCell ref="W8:Y8"/>
    <mergeCell ref="Z8:AE8"/>
    <mergeCell ref="AF8:AF10"/>
    <mergeCell ref="R9:R10"/>
    <mergeCell ref="H8:H10"/>
    <mergeCell ref="I8:I10"/>
    <mergeCell ref="J8:J10"/>
    <mergeCell ref="K8:K10"/>
    <mergeCell ref="L8:L10"/>
    <mergeCell ref="M8:M10"/>
    <mergeCell ref="A8:A10"/>
    <mergeCell ref="B8:B10"/>
    <mergeCell ref="C8:C10"/>
    <mergeCell ref="D8:D10"/>
    <mergeCell ref="E8:E10"/>
    <mergeCell ref="F8:F10"/>
    <mergeCell ref="G8:G10"/>
    <mergeCell ref="A6:Q6"/>
    <mergeCell ref="S6:W6"/>
    <mergeCell ref="S1:W1"/>
    <mergeCell ref="S2:W2"/>
    <mergeCell ref="S3:W3"/>
    <mergeCell ref="A4:Q4"/>
    <mergeCell ref="S4:W4"/>
    <mergeCell ref="A5:Q5"/>
    <mergeCell ref="S5:W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04.10.2022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Bukh</dc:creator>
  <cp:lastModifiedBy>Bukh</cp:lastModifiedBy>
  <dcterms:created xsi:type="dcterms:W3CDTF">2022-10-05T02:22:16Z</dcterms:created>
  <dcterms:modified xsi:type="dcterms:W3CDTF">2022-10-05T02:24:39Z</dcterms:modified>
</cp:coreProperties>
</file>